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pivotTables/pivotTable2.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updateLinks="never" codeName="ThisWorkbook" defaultThemeVersion="124226"/>
  <mc:AlternateContent xmlns:mc="http://schemas.openxmlformats.org/markup-compatibility/2006">
    <mc:Choice Requires="x15">
      <x15ac:absPath xmlns:x15ac="http://schemas.microsoft.com/office/spreadsheetml/2010/11/ac" url="C:\Users\user1\Desktop\"/>
    </mc:Choice>
  </mc:AlternateContent>
  <xr:revisionPtr revIDLastSave="0" documentId="13_ncr:1_{57BB9D92-B868-4D2C-82E8-16690047F82E}" xr6:coauthVersionLast="40" xr6:coauthVersionMax="40" xr10:uidLastSave="{00000000-0000-0000-0000-000000000000}"/>
  <bookViews>
    <workbookView xWindow="0" yWindow="0" windowWidth="28800" windowHeight="10680" tabRatio="954" firstSheet="15" activeTab="15" xr2:uid="{00000000-000D-0000-FFFF-FFFF00000000}"/>
  </bookViews>
  <sheets>
    <sheet name="Summary" sheetId="73" r:id="rId1"/>
    <sheet name="IN" sheetId="67" r:id="rId2"/>
    <sheet name="Sheet1" sheetId="74" r:id="rId3"/>
    <sheet name="Pivot IN" sheetId="70" r:id="rId4"/>
    <sheet name="IN (2)" sheetId="68" r:id="rId5"/>
    <sheet name="Out" sheetId="64" r:id="rId6"/>
    <sheet name="Sheet2" sheetId="75" r:id="rId7"/>
    <sheet name="Sheet4" sheetId="77" r:id="rId8"/>
    <sheet name="Sheet5" sheetId="78" r:id="rId9"/>
    <sheet name="Sheet6" sheetId="79" r:id="rId10"/>
    <sheet name="Sheet7" sheetId="80" r:id="rId11"/>
    <sheet name="Sheet8" sheetId="81" r:id="rId12"/>
    <sheet name="Sheet9" sheetId="82" r:id="rId13"/>
    <sheet name="Pivot Out" sheetId="71" r:id="rId14"/>
    <sheet name="შემოწირულობა" sheetId="65" r:id="rId15"/>
    <sheet name="ფორმა N1" sheetId="58" r:id="rId16"/>
    <sheet name="ფორმა N2" sheetId="3" r:id="rId17"/>
    <sheet name="ფორმა N3" sheetId="7" r:id="rId18"/>
    <sheet name="ფორმა N4" sheetId="40" r:id="rId19"/>
    <sheet name="ფორმა N4.1" sheetId="26" r:id="rId20"/>
    <sheet name="ფორმა 4.2" sheetId="29" r:id="rId21"/>
    <sheet name="ფორმა N4.3" sheetId="30" r:id="rId22"/>
    <sheet name="ფორმა 4.4" sheetId="34" r:id="rId23"/>
    <sheet name="ფორმა 4.5" sheetId="55" r:id="rId24"/>
    <sheet name="ფორმა N5" sheetId="47" r:id="rId25"/>
    <sheet name="ფორმა N5.1" sheetId="27" r:id="rId26"/>
    <sheet name="ფორმა 5.2" sheetId="43" r:id="rId27"/>
    <sheet name="ფორმა N5.3" sheetId="44" r:id="rId28"/>
    <sheet name="ფორმა 5.4" sheetId="45" r:id="rId29"/>
    <sheet name="ფორმა 5.5" sheetId="46" r:id="rId30"/>
    <sheet name="ფორმა N6" sheetId="12" r:id="rId31"/>
    <sheet name="ფორმა N7" sheetId="9" r:id="rId32"/>
    <sheet name="ფორმა N 7.1" sheetId="18" r:id="rId33"/>
    <sheet name="ფორმა N8" sheetId="10" r:id="rId34"/>
    <sheet name="ფორმა N8.1" sheetId="16" r:id="rId35"/>
    <sheet name="ფორმა N8.2" sheetId="17" r:id="rId36"/>
    <sheet name="ფორმა 8.3" sheetId="39" r:id="rId37"/>
    <sheet name="Sheet3" sheetId="76" state="hidden" r:id="rId38"/>
    <sheet name="ფორმა N 9" sheetId="35" r:id="rId39"/>
    <sheet name="ფორმა N9.1" sheetId="59" r:id="rId40"/>
    <sheet name="შემაჯამებელი ფორმა" sheetId="57" r:id="rId41"/>
    <sheet name="Validation" sheetId="13" state="veryHidden" r:id="rId42"/>
  </sheets>
  <externalReferences>
    <externalReference r:id="rId43"/>
    <externalReference r:id="rId44"/>
  </externalReferences>
  <definedNames>
    <definedName name="_xlnm._FilterDatabase" localSheetId="1" hidden="1">IN!$A$2:$AB$61</definedName>
    <definedName name="_xlnm._FilterDatabase" localSheetId="4" hidden="1">'IN (2)'!$A$2:$AA$61</definedName>
    <definedName name="_xlnm._FilterDatabase" localSheetId="5" hidden="1">Out!$A$1:$Z$134</definedName>
    <definedName name="_xlnm._FilterDatabase" localSheetId="3" hidden="1">'Pivot IN'!$A$3:$B$8</definedName>
    <definedName name="_xlnm._FilterDatabase" localSheetId="13" hidden="1">'Pivot Out'!$A$3:$B$13</definedName>
    <definedName name="_xlnm._FilterDatabase" localSheetId="38" hidden="1">'ფორმა N 9'!$A$8:$K$20</definedName>
    <definedName name="_xlnm._FilterDatabase" localSheetId="15" hidden="1">'ფორმა N1'!$A$8:$M$63</definedName>
    <definedName name="_xlnm._FilterDatabase" localSheetId="16" hidden="1">'ფორმა N2'!$A$8:$I$8</definedName>
    <definedName name="_xlnm._FilterDatabase" localSheetId="17" hidden="1">'ფორმა N3'!$A$8:$E$14</definedName>
    <definedName name="_xlnm._FilterDatabase" localSheetId="18" hidden="1">'ფორმა N4'!$A$10:$I$79</definedName>
    <definedName name="_xlnm._FilterDatabase" localSheetId="19" hidden="1">'ფორმა N4.1'!$B$9:$D$23</definedName>
    <definedName name="_xlnm._FilterDatabase" localSheetId="24" hidden="1">'ფორმა N5'!$A$8:$D$11</definedName>
    <definedName name="_xlnm._FilterDatabase" localSheetId="25" hidden="1">'ფორმა N5.1'!$B$9:$D$24</definedName>
    <definedName name="_xlnm._FilterDatabase" localSheetId="34" hidden="1">'ფორმა N8.1'!$A$8:$I$15</definedName>
    <definedName name="_xlnm._FilterDatabase" localSheetId="14" hidden="1">შემოწირულობა!$A$1:$AE$55</definedName>
    <definedName name="Date" localSheetId="22">#REF!</definedName>
    <definedName name="Date" localSheetId="23">#REF!</definedName>
    <definedName name="Date" localSheetId="28">#REF!</definedName>
    <definedName name="Date" localSheetId="29">#REF!</definedName>
    <definedName name="Date" localSheetId="36">#REF!</definedName>
    <definedName name="Date" localSheetId="38">#REF!</definedName>
    <definedName name="Date" localSheetId="15">#REF!</definedName>
    <definedName name="Date" localSheetId="18">#REF!</definedName>
    <definedName name="Date" localSheetId="19">#REF!</definedName>
    <definedName name="Date" localSheetId="24">#REF!</definedName>
    <definedName name="Date" localSheetId="25">#REF!</definedName>
    <definedName name="Date" localSheetId="39">#REF!</definedName>
    <definedName name="Date" localSheetId="40">#REF!</definedName>
    <definedName name="Date">#REF!</definedName>
    <definedName name="_xlnm.Print_Area" localSheetId="20">'ფორმა 4.2'!$A$1:$I$36</definedName>
    <definedName name="_xlnm.Print_Area" localSheetId="22">'ფორმა 4.4'!$A$1:$H$46</definedName>
    <definedName name="_xlnm.Print_Area" localSheetId="23">'ფორმა 4.5'!$A$1:$L$46</definedName>
    <definedName name="_xlnm.Print_Area" localSheetId="26">'ფორმა 5.2'!$A$1:$I$37</definedName>
    <definedName name="_xlnm.Print_Area" localSheetId="28">'ფორმა 5.4'!$A$1:$H$45</definedName>
    <definedName name="_xlnm.Print_Area" localSheetId="29">'ფორმა 5.5'!$A$1:$L$48</definedName>
    <definedName name="_xlnm.Print_Area" localSheetId="36">'ფორმა 8.3'!$A$1:$I$35</definedName>
    <definedName name="_xlnm.Print_Area" localSheetId="32">'ფორმა N 7.1'!$A$1:$H$51</definedName>
    <definedName name="_xlnm.Print_Area" localSheetId="38">'ფორმა N 9'!$A$1:$I$30</definedName>
    <definedName name="_xlnm.Print_Area" localSheetId="15">'ფორმა N1'!$A$1:$N$75</definedName>
    <definedName name="_xlnm.Print_Area" localSheetId="16">'ფორმა N2'!$A$1:$D$46</definedName>
    <definedName name="_xlnm.Print_Area" localSheetId="17">'ფორმა N3'!$A$1:$D$46</definedName>
    <definedName name="_xlnm.Print_Area" localSheetId="18">'ფორმა N4'!$A$1:$D$91</definedName>
    <definedName name="_xlnm.Print_Area" localSheetId="19">'ფორმა N4.1'!$A$1:$F$38</definedName>
    <definedName name="_xlnm.Print_Area" localSheetId="24">'ფორმა N5'!$A$1:$D$87</definedName>
    <definedName name="_xlnm.Print_Area" localSheetId="25">'ფორმა N5.1'!$A$1:$D$42</definedName>
    <definedName name="_xlnm.Print_Area" localSheetId="30">'ფორმა N6'!$A$1:$D$90</definedName>
    <definedName name="_xlnm.Print_Area" localSheetId="31">'ფორმა N7'!$A$1:$J$22</definedName>
    <definedName name="_xlnm.Print_Area" localSheetId="33">'ფორმა N8'!$A$1:$K$52</definedName>
    <definedName name="_xlnm.Print_Area" localSheetId="34">'ფორმა N8.1'!$A$1:$H$22</definedName>
    <definedName name="_xlnm.Print_Area" localSheetId="35">'ფორმა N8.2'!$A$1:$I$35</definedName>
    <definedName name="_xlnm.Print_Area" localSheetId="40">'შემაჯამებელი ფორმა'!$A$1:$C$35</definedName>
  </definedNames>
  <calcPr calcId="191029"/>
  <pivotCaches>
    <pivotCache cacheId="0" r:id="rId45"/>
    <pivotCache cacheId="1" r:id="rId46"/>
    <pivotCache cacheId="2" r:id="rId47"/>
  </pivotCaches>
</workbook>
</file>

<file path=xl/calcChain.xml><?xml version="1.0" encoding="utf-8"?>
<calcChain xmlns="http://schemas.openxmlformats.org/spreadsheetml/2006/main">
  <c r="D15" i="73" l="1"/>
  <c r="D47" i="12"/>
  <c r="I19" i="35" l="1"/>
  <c r="I18" i="35"/>
  <c r="I17" i="35"/>
  <c r="I16" i="35"/>
  <c r="E16" i="77"/>
  <c r="I15" i="35"/>
  <c r="I14" i="35"/>
  <c r="I13" i="35"/>
  <c r="I12" i="35"/>
  <c r="I11" i="35"/>
  <c r="I10" i="35"/>
  <c r="I9" i="35"/>
  <c r="E15" i="77"/>
  <c r="I20" i="35" l="1"/>
  <c r="I11" i="9"/>
  <c r="F11" i="9"/>
  <c r="H11" i="9"/>
  <c r="G11" i="9"/>
  <c r="D14" i="12"/>
  <c r="C13" i="26"/>
  <c r="D13" i="26" s="1"/>
  <c r="C12" i="26"/>
  <c r="D12" i="26" s="1"/>
  <c r="C11" i="26"/>
  <c r="D11" i="26" s="1"/>
  <c r="C10" i="26"/>
  <c r="D10" i="26" s="1"/>
  <c r="B10" i="26"/>
  <c r="B11" i="26" s="1"/>
  <c r="B12" i="26" s="1"/>
  <c r="B13" i="26" s="1"/>
  <c r="D51" i="40"/>
  <c r="C65" i="40"/>
  <c r="D65" i="40" l="1"/>
  <c r="C50" i="40"/>
  <c r="D50" i="40"/>
  <c r="F61" i="67"/>
  <c r="F60" i="67"/>
  <c r="F59" i="67"/>
  <c r="F58" i="67"/>
  <c r="F57" i="67"/>
  <c r="F56" i="67"/>
  <c r="F53" i="67"/>
  <c r="F52" i="67"/>
  <c r="F51" i="67"/>
  <c r="F50" i="67"/>
  <c r="F49" i="67"/>
  <c r="F48" i="67"/>
  <c r="F46" i="67"/>
  <c r="F45" i="67"/>
  <c r="F44" i="67"/>
  <c r="F43" i="67"/>
  <c r="F42" i="67"/>
  <c r="F41" i="67"/>
  <c r="F40" i="67"/>
  <c r="F39" i="67"/>
  <c r="F38" i="67"/>
  <c r="F37" i="67"/>
  <c r="F36" i="67"/>
  <c r="F35" i="67"/>
  <c r="F33" i="67"/>
  <c r="F32" i="67"/>
  <c r="F31" i="67"/>
  <c r="F30" i="67"/>
  <c r="F29" i="67"/>
  <c r="F28" i="67"/>
  <c r="F26" i="67"/>
  <c r="F25" i="67"/>
  <c r="F24" i="67"/>
  <c r="F23" i="67"/>
  <c r="F22" i="67"/>
  <c r="F21" i="67"/>
  <c r="F20" i="67"/>
  <c r="F19" i="67"/>
  <c r="F18" i="67"/>
  <c r="F17" i="67"/>
  <c r="F16" i="67"/>
  <c r="F15" i="67"/>
  <c r="F14" i="67"/>
  <c r="F13" i="67"/>
  <c r="F12" i="67"/>
  <c r="F11" i="67"/>
  <c r="F10" i="67"/>
  <c r="F9" i="67"/>
  <c r="F8" i="67"/>
  <c r="F7" i="67"/>
  <c r="F6" i="67"/>
  <c r="F5" i="67"/>
  <c r="F4" i="67"/>
  <c r="F3" i="67"/>
  <c r="H62" i="58"/>
  <c r="H61" i="58"/>
  <c r="H60" i="58"/>
  <c r="H59" i="58"/>
  <c r="H58" i="58"/>
  <c r="H57" i="58"/>
  <c r="H56" i="58"/>
  <c r="H55" i="58"/>
  <c r="H54" i="58"/>
  <c r="H53" i="58"/>
  <c r="H52" i="58"/>
  <c r="H51" i="58"/>
  <c r="H50" i="58"/>
  <c r="H49" i="58"/>
  <c r="H48" i="58"/>
  <c r="H47" i="58"/>
  <c r="H46" i="58"/>
  <c r="H45" i="58"/>
  <c r="H44" i="58"/>
  <c r="H43" i="58"/>
  <c r="H42" i="58"/>
  <c r="H41" i="58"/>
  <c r="H40" i="58"/>
  <c r="H39" i="58"/>
  <c r="H38" i="58"/>
  <c r="H37" i="58"/>
  <c r="H36" i="58"/>
  <c r="H35" i="58"/>
  <c r="H34" i="58"/>
  <c r="H33" i="58"/>
  <c r="H32" i="58"/>
  <c r="H31" i="58"/>
  <c r="H30" i="58"/>
  <c r="H29" i="58"/>
  <c r="H28" i="58"/>
  <c r="H27" i="58"/>
  <c r="H26" i="58"/>
  <c r="H25" i="58"/>
  <c r="H24" i="58"/>
  <c r="H23" i="58"/>
  <c r="H22" i="58"/>
  <c r="H21" i="58"/>
  <c r="H20" i="58"/>
  <c r="H19" i="58"/>
  <c r="H18" i="58"/>
  <c r="H17" i="58"/>
  <c r="H16" i="58"/>
  <c r="H15" i="58"/>
  <c r="H14" i="58"/>
  <c r="H13" i="58"/>
  <c r="H12" i="58"/>
  <c r="H11" i="58"/>
  <c r="H10" i="58"/>
  <c r="H9" i="58"/>
  <c r="G62" i="58"/>
  <c r="G61" i="58"/>
  <c r="G60" i="58"/>
  <c r="G59" i="58"/>
  <c r="G58" i="58"/>
  <c r="G57" i="58"/>
  <c r="G56" i="58"/>
  <c r="G55" i="58"/>
  <c r="G54" i="58"/>
  <c r="G53" i="58"/>
  <c r="G52" i="58"/>
  <c r="G51" i="58"/>
  <c r="G50" i="58"/>
  <c r="G49" i="58"/>
  <c r="G48" i="58"/>
  <c r="G47" i="58"/>
  <c r="G46" i="58"/>
  <c r="G45" i="58"/>
  <c r="G44" i="58"/>
  <c r="G43" i="58"/>
  <c r="G42" i="58"/>
  <c r="G41" i="58"/>
  <c r="G40" i="58"/>
  <c r="G39" i="58"/>
  <c r="G38" i="58"/>
  <c r="G37" i="58"/>
  <c r="G36" i="58"/>
  <c r="G35" i="58"/>
  <c r="G34" i="58"/>
  <c r="G33" i="58"/>
  <c r="G32" i="58"/>
  <c r="G31" i="58"/>
  <c r="G30" i="58"/>
  <c r="G29" i="58"/>
  <c r="G28" i="58"/>
  <c r="G27" i="58"/>
  <c r="G26" i="58"/>
  <c r="G25" i="58"/>
  <c r="G24" i="58"/>
  <c r="G23" i="58"/>
  <c r="G22" i="58"/>
  <c r="G21" i="58"/>
  <c r="G20" i="58"/>
  <c r="G19" i="58"/>
  <c r="G18" i="58"/>
  <c r="G17" i="58"/>
  <c r="G16" i="58"/>
  <c r="G15" i="58"/>
  <c r="G14" i="58"/>
  <c r="G13" i="58"/>
  <c r="G12" i="58"/>
  <c r="G11" i="58"/>
  <c r="G10" i="58"/>
  <c r="G9" i="58"/>
  <c r="E62" i="58"/>
  <c r="E61" i="58"/>
  <c r="E60" i="58"/>
  <c r="E59" i="58"/>
  <c r="E58" i="58"/>
  <c r="E57" i="58"/>
  <c r="E56" i="58"/>
  <c r="E55" i="58"/>
  <c r="E54" i="58"/>
  <c r="E53" i="58"/>
  <c r="E52" i="58"/>
  <c r="E51" i="58"/>
  <c r="E50" i="58"/>
  <c r="E49" i="58"/>
  <c r="E48" i="58"/>
  <c r="E47" i="58"/>
  <c r="E46" i="58"/>
  <c r="E45" i="58"/>
  <c r="E44" i="58"/>
  <c r="E43" i="58"/>
  <c r="E42" i="58"/>
  <c r="E41" i="58"/>
  <c r="E40" i="58"/>
  <c r="E39" i="58"/>
  <c r="E38" i="58"/>
  <c r="E37" i="58"/>
  <c r="E36" i="58"/>
  <c r="E35" i="58"/>
  <c r="E34" i="58"/>
  <c r="E33" i="58"/>
  <c r="E32" i="58"/>
  <c r="E31" i="58"/>
  <c r="E30" i="58"/>
  <c r="E29" i="58"/>
  <c r="E28" i="58"/>
  <c r="E27" i="58"/>
  <c r="E26" i="58"/>
  <c r="E25" i="58"/>
  <c r="E24" i="58"/>
  <c r="E23" i="58"/>
  <c r="E22" i="58"/>
  <c r="E21" i="58"/>
  <c r="E20" i="58"/>
  <c r="E19" i="58"/>
  <c r="E18" i="58"/>
  <c r="E17" i="58"/>
  <c r="E16" i="58"/>
  <c r="E15" i="58"/>
  <c r="E14" i="58"/>
  <c r="E13" i="58"/>
  <c r="E12" i="58"/>
  <c r="E11" i="58"/>
  <c r="E10" i="58"/>
  <c r="E9" i="58"/>
  <c r="D63" i="58"/>
  <c r="D62" i="58"/>
  <c r="D61" i="58"/>
  <c r="D60" i="58"/>
  <c r="D59" i="58"/>
  <c r="D58" i="58"/>
  <c r="D57" i="58"/>
  <c r="D56" i="58"/>
  <c r="D55" i="58"/>
  <c r="D54" i="58"/>
  <c r="D53" i="58"/>
  <c r="D52" i="58"/>
  <c r="D51" i="58"/>
  <c r="D50" i="58"/>
  <c r="D49" i="58"/>
  <c r="D48" i="58"/>
  <c r="D47" i="58"/>
  <c r="D46" i="58"/>
  <c r="D45" i="58"/>
  <c r="D44" i="58"/>
  <c r="D43" i="58"/>
  <c r="D42" i="58"/>
  <c r="D41" i="58"/>
  <c r="D40" i="58"/>
  <c r="D39" i="58"/>
  <c r="D38" i="58"/>
  <c r="D37" i="58"/>
  <c r="D36" i="58"/>
  <c r="D35" i="58"/>
  <c r="D34" i="58"/>
  <c r="D33" i="58"/>
  <c r="D32" i="58"/>
  <c r="D31" i="58"/>
  <c r="D30" i="58"/>
  <c r="D29" i="58"/>
  <c r="D28" i="58"/>
  <c r="D27" i="58"/>
  <c r="D26" i="58"/>
  <c r="D25" i="58"/>
  <c r="D24" i="58"/>
  <c r="D23" i="58"/>
  <c r="D22" i="58"/>
  <c r="D21" i="58"/>
  <c r="D20" i="58"/>
  <c r="D19" i="58"/>
  <c r="D18" i="58"/>
  <c r="D17" i="58"/>
  <c r="D16" i="58"/>
  <c r="D15" i="58"/>
  <c r="D14" i="58"/>
  <c r="D13" i="58"/>
  <c r="D12" i="58"/>
  <c r="D11" i="58"/>
  <c r="D10" i="58"/>
  <c r="D9" i="58"/>
  <c r="F55" i="65"/>
  <c r="F54" i="65"/>
  <c r="F53" i="65"/>
  <c r="F52" i="65"/>
  <c r="F51" i="65"/>
  <c r="F50" i="65"/>
  <c r="F49" i="65"/>
  <c r="F48" i="65"/>
  <c r="F47" i="65"/>
  <c r="F46" i="65"/>
  <c r="F45" i="65"/>
  <c r="F44" i="65"/>
  <c r="F43" i="65"/>
  <c r="F42" i="65"/>
  <c r="F41" i="65"/>
  <c r="F40" i="65"/>
  <c r="F39" i="65"/>
  <c r="F38" i="65"/>
  <c r="F37" i="65"/>
  <c r="F36" i="65"/>
  <c r="F35" i="65"/>
  <c r="F34" i="65"/>
  <c r="F33" i="65"/>
  <c r="F32" i="65"/>
  <c r="F31" i="65"/>
  <c r="F30" i="65"/>
  <c r="F29" i="65"/>
  <c r="F28" i="65"/>
  <c r="F27" i="65"/>
  <c r="F26" i="65"/>
  <c r="F25" i="65"/>
  <c r="F24" i="65"/>
  <c r="F23" i="65"/>
  <c r="F22" i="65"/>
  <c r="F21" i="65"/>
  <c r="F20" i="65"/>
  <c r="F19" i="65"/>
  <c r="F18" i="65"/>
  <c r="F17" i="65"/>
  <c r="F16" i="65"/>
  <c r="F15" i="65"/>
  <c r="F14" i="65"/>
  <c r="F13" i="65"/>
  <c r="F12" i="65"/>
  <c r="F11" i="65"/>
  <c r="F10" i="65"/>
  <c r="F9" i="65"/>
  <c r="F8" i="65"/>
  <c r="F7" i="65"/>
  <c r="F6" i="65"/>
  <c r="F5" i="65"/>
  <c r="F4" i="65"/>
  <c r="F3" i="65"/>
  <c r="F2" i="65"/>
  <c r="C13" i="3"/>
  <c r="C25" i="3"/>
  <c r="D48" i="40"/>
  <c r="C27" i="40"/>
  <c r="C38" i="40"/>
  <c r="C28" i="40"/>
  <c r="D24" i="40"/>
  <c r="D25" i="3" l="1"/>
  <c r="D13" i="3"/>
  <c r="C24" i="40"/>
  <c r="D28" i="40"/>
  <c r="D38" i="40"/>
  <c r="D27" i="40"/>
  <c r="C12" i="3"/>
  <c r="H2" i="16"/>
  <c r="C56" i="40" l="1"/>
  <c r="C25" i="57" l="1"/>
  <c r="C23" i="57"/>
  <c r="C21" i="57"/>
  <c r="C19" i="57"/>
  <c r="C18" i="57"/>
  <c r="C13" i="57"/>
  <c r="C12" i="57"/>
  <c r="D31" i="7"/>
  <c r="D27" i="7"/>
  <c r="D26" i="7" s="1"/>
  <c r="C31" i="7"/>
  <c r="C27" i="7"/>
  <c r="C26" i="7"/>
  <c r="D31" i="3"/>
  <c r="D27" i="3"/>
  <c r="C31" i="3"/>
  <c r="C24" i="57" s="1"/>
  <c r="C26" i="3"/>
  <c r="D10" i="47"/>
  <c r="C10" i="47"/>
  <c r="D12" i="40"/>
  <c r="C12" i="40"/>
  <c r="D26" i="3" l="1"/>
  <c r="C22" i="57"/>
  <c r="A6" i="57"/>
  <c r="C2" i="57" l="1"/>
  <c r="I2" i="35"/>
  <c r="I2" i="39"/>
  <c r="I2" i="17"/>
  <c r="I2" i="10"/>
  <c r="G2" i="18"/>
  <c r="I2" i="9"/>
  <c r="D2" i="12"/>
  <c r="K3" i="46"/>
  <c r="G2" i="45"/>
  <c r="G2" i="44"/>
  <c r="I2" i="43"/>
  <c r="C2" i="27"/>
  <c r="C2" i="47"/>
  <c r="K3" i="55"/>
  <c r="G2" i="34"/>
  <c r="G2" i="30"/>
  <c r="I2" i="29"/>
  <c r="C2" i="26"/>
  <c r="C2" i="40"/>
  <c r="C2" i="7"/>
  <c r="C2" i="3"/>
  <c r="A5" i="59"/>
  <c r="A5" i="35"/>
  <c r="A5" i="39"/>
  <c r="A5" i="17"/>
  <c r="A5" i="16"/>
  <c r="A5" i="10"/>
  <c r="A5" i="18"/>
  <c r="A5" i="9"/>
  <c r="A5" i="12"/>
  <c r="A6" i="46"/>
  <c r="A5" i="45"/>
  <c r="A5" i="44"/>
  <c r="A5" i="43"/>
  <c r="A6" i="27"/>
  <c r="A5" i="47"/>
  <c r="A6" i="55"/>
  <c r="A5" i="34"/>
  <c r="A5" i="30"/>
  <c r="A5" i="29"/>
  <c r="A6" i="26"/>
  <c r="A7" i="40"/>
  <c r="A5" i="7"/>
  <c r="A5" i="3"/>
  <c r="M33" i="59" l="1"/>
  <c r="M32" i="59"/>
  <c r="M31" i="59"/>
  <c r="M30" i="59"/>
  <c r="M29" i="59"/>
  <c r="M28" i="59"/>
  <c r="M27" i="59"/>
  <c r="M26" i="59"/>
  <c r="M25" i="59"/>
  <c r="M24" i="59"/>
  <c r="M23" i="59"/>
  <c r="M22" i="59"/>
  <c r="M21" i="59"/>
  <c r="M20" i="59"/>
  <c r="M19" i="59"/>
  <c r="M18" i="59"/>
  <c r="M17" i="59"/>
  <c r="M16" i="59"/>
  <c r="M15" i="59"/>
  <c r="M14" i="59"/>
  <c r="M13" i="59"/>
  <c r="M12" i="59"/>
  <c r="M11" i="59"/>
  <c r="M10" i="59"/>
  <c r="M9" i="59"/>
  <c r="C20" i="57" l="1"/>
  <c r="K33" i="55" l="1"/>
  <c r="I34" i="44" l="1"/>
  <c r="H34" i="44"/>
  <c r="D19" i="7" l="1"/>
  <c r="C19" i="7"/>
  <c r="D16" i="7"/>
  <c r="C16" i="7"/>
  <c r="D12" i="7"/>
  <c r="C12" i="7"/>
  <c r="D10" i="7"/>
  <c r="D9" i="7" l="1"/>
  <c r="C10" i="7"/>
  <c r="C9" i="7" s="1"/>
  <c r="D73" i="47"/>
  <c r="C73" i="47"/>
  <c r="D65" i="47"/>
  <c r="D59" i="47"/>
  <c r="C59" i="47"/>
  <c r="D54" i="47"/>
  <c r="C54" i="47"/>
  <c r="D48" i="47"/>
  <c r="C48" i="47"/>
  <c r="D37" i="47"/>
  <c r="C37" i="47"/>
  <c r="D33" i="47"/>
  <c r="C33" i="47"/>
  <c r="D24" i="47"/>
  <c r="D18" i="47" s="1"/>
  <c r="C24" i="47"/>
  <c r="C18" i="47" s="1"/>
  <c r="D15" i="47"/>
  <c r="C15" i="47"/>
  <c r="C14" i="47" l="1"/>
  <c r="C9" i="47" s="1"/>
  <c r="D14" i="47"/>
  <c r="D9" i="47" s="1"/>
  <c r="K35" i="46"/>
  <c r="H34" i="45"/>
  <c r="G34" i="45"/>
  <c r="I25" i="43"/>
  <c r="H25" i="43"/>
  <c r="G25" i="43"/>
  <c r="I25" i="29" l="1"/>
  <c r="D76" i="40" l="1"/>
  <c r="D67" i="40"/>
  <c r="D61" i="40"/>
  <c r="C61" i="40"/>
  <c r="D56" i="40"/>
  <c r="D39" i="40"/>
  <c r="C11" i="57" s="1"/>
  <c r="C39" i="40"/>
  <c r="D35" i="40"/>
  <c r="C35" i="40"/>
  <c r="D26" i="40"/>
  <c r="D20" i="40" s="1"/>
  <c r="C26" i="40"/>
  <c r="C20" i="40" s="1"/>
  <c r="D17" i="40"/>
  <c r="C17" i="40"/>
  <c r="A6" i="40"/>
  <c r="C16" i="40" l="1"/>
  <c r="C11" i="40" s="1"/>
  <c r="D16" i="40"/>
  <c r="D11" i="40" s="1"/>
  <c r="C10" i="57" s="1"/>
  <c r="H39" i="10" l="1"/>
  <c r="H36" i="10" s="1"/>
  <c r="H32" i="10"/>
  <c r="H24" i="10"/>
  <c r="H19" i="10"/>
  <c r="H17" i="10" s="1"/>
  <c r="H14" i="10"/>
  <c r="A4" i="39" l="1"/>
  <c r="A4" i="35" l="1"/>
  <c r="H34" i="34" l="1"/>
  <c r="G34" i="34"/>
  <c r="A4" i="34"/>
  <c r="I35" i="30" l="1"/>
  <c r="H35" i="30"/>
  <c r="A4" i="30"/>
  <c r="H25" i="29"/>
  <c r="G25" i="29"/>
  <c r="A4" i="29"/>
  <c r="D25" i="27" l="1"/>
  <c r="C25" i="27"/>
  <c r="A5" i="27"/>
  <c r="D24" i="26"/>
  <c r="C24" i="26"/>
  <c r="A5" i="26"/>
  <c r="G39" i="18" l="1"/>
  <c r="G40" i="18" s="1"/>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A4" i="18"/>
  <c r="H10" i="10" l="1"/>
  <c r="H9" i="10" s="1"/>
  <c r="C64" i="12" l="1"/>
  <c r="D64" i="12"/>
  <c r="A4" i="17" l="1"/>
  <c r="A4" i="16"/>
  <c r="A4" i="10"/>
  <c r="A4" i="9"/>
  <c r="A4" i="12"/>
  <c r="A4" i="7"/>
  <c r="J24" i="10" l="1"/>
  <c r="I24" i="10"/>
  <c r="G24" i="10"/>
  <c r="F24" i="10"/>
  <c r="E24" i="10"/>
  <c r="D24" i="10"/>
  <c r="C24" i="10"/>
  <c r="B24" i="10"/>
  <c r="I39" i="10" l="1"/>
  <c r="I36" i="10" s="1"/>
  <c r="I32" i="10"/>
  <c r="I19" i="10"/>
  <c r="I17" i="10" s="1"/>
  <c r="I14" i="10"/>
  <c r="I10" i="10"/>
  <c r="G39" i="10"/>
  <c r="G36" i="10" s="1"/>
  <c r="G32" i="10"/>
  <c r="G19" i="10"/>
  <c r="G17" i="10" s="1"/>
  <c r="G14" i="10"/>
  <c r="G10" i="10"/>
  <c r="E39" i="10"/>
  <c r="E36" i="10" s="1"/>
  <c r="E32" i="10"/>
  <c r="E19" i="10"/>
  <c r="E17" i="10" s="1"/>
  <c r="E14" i="10"/>
  <c r="E10" i="10"/>
  <c r="C39" i="10"/>
  <c r="C36" i="10" s="1"/>
  <c r="C32" i="10"/>
  <c r="C19" i="10"/>
  <c r="C17" i="10" s="1"/>
  <c r="C14" i="10"/>
  <c r="C10" i="10"/>
  <c r="E9" i="10" l="1"/>
  <c r="G9" i="10"/>
  <c r="C9" i="10"/>
  <c r="I9" i="10"/>
  <c r="D45" i="12"/>
  <c r="C45" i="12"/>
  <c r="D34" i="12"/>
  <c r="C34" i="12"/>
  <c r="D11" i="12"/>
  <c r="C11" i="12"/>
  <c r="J39" i="10"/>
  <c r="J36" i="10" s="1"/>
  <c r="F39" i="10"/>
  <c r="F36" i="10" s="1"/>
  <c r="D39" i="10"/>
  <c r="D36" i="10" s="1"/>
  <c r="B39" i="10"/>
  <c r="B36" i="10" s="1"/>
  <c r="J32" i="10"/>
  <c r="F32" i="10"/>
  <c r="D32" i="10"/>
  <c r="B32" i="10"/>
  <c r="J19" i="10"/>
  <c r="J17" i="10" s="1"/>
  <c r="F19" i="10"/>
  <c r="F17" i="10" s="1"/>
  <c r="D19" i="10"/>
  <c r="D17" i="10" s="1"/>
  <c r="B19" i="10"/>
  <c r="B17" i="10" s="1"/>
  <c r="J14" i="10"/>
  <c r="F14" i="10"/>
  <c r="D14" i="10"/>
  <c r="B14" i="10"/>
  <c r="J10" i="10"/>
  <c r="F10" i="10"/>
  <c r="D10" i="10"/>
  <c r="B10" i="10"/>
  <c r="D19" i="3"/>
  <c r="C19" i="3"/>
  <c r="D16" i="3"/>
  <c r="C16" i="3"/>
  <c r="C10" i="3" l="1"/>
  <c r="C9" i="3" s="1"/>
  <c r="D10" i="3"/>
  <c r="B9" i="10"/>
  <c r="D10" i="12"/>
  <c r="D44" i="12"/>
  <c r="J9" i="10"/>
  <c r="C10" i="12"/>
  <c r="C44" i="12"/>
  <c r="D9" i="10"/>
  <c r="F9" i="10"/>
  <c r="D9" i="3" l="1"/>
  <c r="C17" i="57" s="1"/>
</calcChain>
</file>

<file path=xl/sharedStrings.xml><?xml version="1.0" encoding="utf-8"?>
<sst xmlns="http://schemas.openxmlformats.org/spreadsheetml/2006/main" count="6224" uniqueCount="1011">
  <si>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</si>
  <si>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</si>
  <si>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</si>
  <si>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</si>
  <si>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</si>
  <si>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</si>
  <si>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</si>
  <si>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</si>
  <si>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</si>
  <si>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</si>
  <si>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</si>
  <si>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</si>
  <si>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</si>
  <si>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</si>
  <si>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</si>
  <si>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</si>
  <si>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</si>
  <si>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</si>
  <si>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</si>
  <si>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</si>
  <si>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</si>
  <si>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</si>
  <si>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</si>
  <si>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</si>
  <si>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</si>
  <si>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</si>
  <si>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</si>
  <si>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</si>
  <si>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</si>
  <si>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</si>
  <si>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</si>
  <si>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</si>
  <si>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</si>
  <si>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</si>
  <si>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</si>
  <si>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</si>
  <si>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</si>
  <si>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</si>
  <si>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</si>
  <si>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</si>
  <si>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</si>
  <si>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</si>
  <si>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</si>
  <si>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</si>
  <si>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</si>
  <si>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</si>
  <si>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</si>
  <si>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</si>
  <si>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</si>
  <si>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</si>
  <si>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</si>
  <si>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</si>
  <si>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</si>
  <si>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</si>
  <si>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</si>
  <si>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</si>
  <si>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</si>
  <si>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</si>
  <si>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</si>
  <si>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</si>
  <si>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</si>
  <si>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</si>
  <si>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</si>
  <si>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</si>
  <si>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</si>
  <si>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</si>
  <si>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</si>
  <si>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</si>
  <si>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</si>
  <si>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</si>
  <si>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</si>
  <si>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</si>
  <si>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</si>
  <si>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</si>
  <si>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</si>
  <si>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</si>
  <si>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</si>
  <si>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</si>
  <si>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</si>
  <si>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</si>
  <si>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</si>
  <si>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</si>
  <si>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</si>
  <si>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</si>
  <si>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</si>
  <si>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</si>
  <si>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</si>
  <si>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</si>
  <si>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</si>
  <si>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</si>
  <si>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</si>
  <si>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</si>
  <si>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</si>
  <si>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</si>
  <si>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</si>
  <si>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</si>
  <si>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</si>
  <si>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</si>
  <si>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</si>
  <si>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</si>
  <si>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</si>
  <si>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</si>
  <si>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</si>
  <si>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</si>
  <si>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</si>
  <si>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</si>
  <si>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</si>
  <si>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</si>
  <si>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</si>
  <si>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</si>
  <si>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</si>
  <si>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</si>
  <si>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</si>
  <si>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</si>
  <si>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</si>
  <si>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</si>
  <si>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</si>
  <si>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</si>
  <si>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</si>
  <si>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</si>
  <si>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</si>
  <si>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</si>
  <si>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</si>
  <si>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</si>
  <si>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</si>
  <si>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</si>
  <si>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</si>
  <si>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</si>
  <si>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</si>
  <si>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</si>
  <si>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</si>
  <si>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</si>
  <si>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</si>
  <si>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</si>
  <si>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</si>
  <si>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</si>
  <si>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</si>
  <si>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</si>
  <si>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</si>
  <si>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</si>
  <si>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</si>
  <si>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</si>
  <si>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</si>
  <si>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</si>
  <si>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</si>
  <si>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</si>
  <si>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</si>
  <si>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</si>
  <si>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</si>
  <si>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</si>
  <si>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</si>
  <si>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</si>
  <si>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</si>
  <si>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</si>
  <si>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</si>
  <si>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</si>
  <si>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</si>
  <si>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</si>
  <si>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</si>
  <si>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</si>
  <si>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</si>
  <si>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</si>
  <si>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</si>
  <si>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</si>
  <si>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</si>
  <si>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</si>
  <si>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</si>
  <si>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</si>
  <si>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</si>
  <si>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</si>
  <si>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</si>
  <si>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</si>
  <si>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</si>
  <si>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</si>
  <si>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</si>
  <si>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</si>
  <si>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</si>
  <si>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</si>
  <si>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</si>
  <si>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</si>
  <si>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</si>
  <si>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</si>
  <si>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</si>
  <si>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</si>
  <si>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</si>
  <si>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</si>
  <si>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</si>
  <si>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</si>
  <si>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</si>
  <si>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</si>
  <si>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</si>
  <si>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</si>
  <si>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</si>
  <si>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</si>
  <si>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</si>
  <si>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</si>
  <si>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</si>
  <si>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</si>
  <si>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</si>
  <si>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</si>
  <si>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</si>
  <si>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</si>
  <si>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</si>
  <si>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</si>
  <si>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</si>
  <si>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</si>
  <si>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</si>
  <si>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</si>
  <si>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</si>
  <si>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</si>
  <si>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</si>
  <si>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</si>
  <si>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</si>
  <si>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</si>
  <si>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</si>
  <si>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</si>
  <si>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</si>
  <si>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</si>
  <si>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</si>
  <si>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</si>
  <si>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</si>
  <si>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</si>
  <si>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</si>
  <si>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</si>
  <si>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</si>
  <si>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</si>
  <si>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</si>
  <si>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</si>
  <si>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</si>
  <si>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</si>
  <si>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</si>
  <si>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</si>
  <si>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</si>
  <si>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</si>
  <si>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</si>
  <si>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</si>
  <si>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</si>
  <si>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</si>
  <si>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</si>
  <si>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</si>
  <si>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</si>
  <si>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</si>
  <si>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</si>
  <si>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</si>
  <si>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</si>
  <si>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</si>
  <si>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</si>
  <si>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ფორმა N3 - საარჩევნო კამპანიის ფონდის შემოსავლები</t>
  </si>
  <si>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</si>
  <si>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</si>
  <si>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</si>
  <si>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</si>
  <si>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</si>
  <si>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</si>
  <si>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</si>
  <si>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</si>
  <si>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</si>
  <si>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</si>
  <si>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</si>
  <si>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</si>
  <si>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</si>
  <si>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</si>
  <si>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</si>
  <si>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</si>
  <si>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</si>
  <si>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</si>
  <si>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</si>
  <si>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</si>
  <si>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</si>
  <si>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</si>
  <si>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</si>
  <si>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</si>
  <si>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</si>
  <si>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</si>
  <si>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</si>
  <si>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</si>
  <si>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</si>
  <si>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</si>
  <si>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</si>
  <si>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</si>
  <si>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</si>
  <si>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</si>
  <si>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</si>
  <si>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</si>
  <si>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</si>
  <si>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</si>
  <si>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</si>
  <si>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</si>
  <si>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</si>
  <si>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</si>
  <si>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</si>
  <si>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</si>
  <si>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</si>
  <si>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</si>
  <si>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</si>
  <si>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</si>
  <si>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</si>
  <si>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</si>
  <si>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</si>
  <si>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</si>
  <si>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</si>
  <si>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</si>
  <si>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</si>
  <si>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</si>
  <si>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</si>
  <si>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</si>
  <si>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</si>
  <si>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</si>
  <si>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</si>
  <si>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</si>
  <si>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</si>
  <si>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</si>
  <si>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</si>
  <si>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</si>
  <si>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</si>
  <si>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</si>
  <si>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</si>
  <si>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</si>
  <si>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</si>
  <si>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</si>
  <si>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</si>
  <si>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</si>
  <si>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</si>
  <si>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</si>
  <si>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</si>
  <si>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</si>
  <si>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</si>
  <si>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</si>
  <si>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</si>
  <si>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</si>
  <si>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</si>
  <si>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</si>
  <si>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</si>
  <si>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</si>
  <si>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</si>
  <si>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</si>
  <si>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</si>
  <si>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</si>
  <si>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</si>
  <si>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</si>
  <si>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</si>
  <si>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</si>
  <si>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</si>
  <si>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</si>
  <si>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</si>
  <si>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</si>
  <si>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</si>
  <si>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</si>
  <si>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</si>
  <si>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</si>
  <si>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</si>
  <si>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</si>
  <si>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</si>
  <si>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</si>
  <si>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</si>
  <si>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</si>
  <si>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</si>
  <si>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</si>
  <si>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</si>
  <si>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</si>
  <si>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</si>
  <si>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</si>
  <si>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</si>
  <si>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</si>
  <si>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</si>
  <si>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</si>
  <si>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</si>
  <si>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</si>
  <si>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</si>
  <si>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</si>
  <si>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</si>
  <si>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</si>
  <si>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</si>
  <si>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</si>
  <si>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</si>
  <si>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</si>
  <si>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</si>
  <si>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</si>
  <si>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</si>
  <si>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</si>
  <si>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</si>
  <si>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</si>
  <si>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</si>
  <si>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</si>
  <si>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</si>
  <si>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</si>
  <si>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t>გარე რეკლამის ხარჯი *</t>
  </si>
  <si>
    <t>1.2.8.6</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</si>
  <si>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</si>
  <si>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</si>
  <si>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</si>
  <si>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</si>
  <si>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</si>
  <si>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</si>
  <si>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</si>
  <si>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</si>
  <si>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</si>
  <si>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</si>
  <si>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</si>
  <si>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</si>
  <si>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</si>
  <si>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</si>
  <si>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</si>
  <si>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</si>
  <si>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</si>
  <si>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</si>
  <si>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</si>
  <si>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</si>
  <si>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</si>
  <si>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</si>
  <si>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</si>
  <si>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</si>
  <si>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</si>
  <si>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</si>
  <si>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</si>
  <si>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</si>
  <si>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</si>
  <si>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</si>
  <si>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</si>
  <si>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</si>
  <si>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</si>
  <si>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</si>
  <si>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</si>
  <si>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</si>
  <si>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</si>
  <si>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</si>
  <si>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</si>
  <si>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</si>
  <si>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</si>
  <si>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</si>
  <si>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</si>
  <si>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</si>
  <si>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</si>
  <si>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</si>
  <si>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</si>
  <si>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</si>
  <si>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</si>
  <si>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</si>
  <si>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</si>
  <si>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</si>
  <si>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</si>
  <si>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</si>
  <si>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</si>
  <si>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</si>
  <si>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</si>
  <si>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</si>
  <si>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</si>
  <si>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</si>
  <si>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</si>
  <si>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</si>
  <si>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</si>
  <si>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</si>
  <si>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</si>
  <si>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</si>
  <si>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</si>
  <si>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</si>
  <si>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</si>
  <si>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</si>
  <si>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</si>
  <si>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</si>
  <si>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</si>
  <si>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</si>
  <si>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</si>
  <si>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</si>
  <si>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</si>
  <si>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</si>
  <si>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</si>
  <si>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</si>
  <si>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</si>
  <si>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</si>
  <si>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</si>
  <si>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</si>
  <si>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</si>
  <si>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</si>
  <si>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</si>
  <si>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</si>
  <si>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</si>
  <si>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</si>
  <si>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</si>
  <si>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</si>
  <si>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</si>
  <si>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</si>
  <si>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</si>
  <si>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</si>
  <si>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</si>
  <si>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</si>
  <si>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</si>
  <si>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</si>
  <si>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</si>
  <si>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</si>
  <si>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</si>
  <si>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</si>
  <si>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</si>
  <si>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</si>
  <si>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ფულადი შემოწირულობა</t>
  </si>
  <si>
    <t>თიბისი</t>
  </si>
  <si>
    <t>საქართველოს ბანკი</t>
  </si>
  <si>
    <t>40001004666</t>
  </si>
  <si>
    <t>GE38TB7826545064300032</t>
  </si>
  <si>
    <t>მერაბი გიგანი</t>
  </si>
  <si>
    <t>12001018716</t>
  </si>
  <si>
    <t>GE47TB7219945064300033</t>
  </si>
  <si>
    <t>გიორგი რატიანი</t>
  </si>
  <si>
    <t>30001006336</t>
  </si>
  <si>
    <t>GE46TB7059245068100010</t>
  </si>
  <si>
    <t>55001020100</t>
  </si>
  <si>
    <t>GE08TB7699345061100015</t>
  </si>
  <si>
    <t>61001082346</t>
  </si>
  <si>
    <t>GE43TB7435545061100062</t>
  </si>
  <si>
    <t>გიგა კარბელაშვილი</t>
  </si>
  <si>
    <t>24001011662</t>
  </si>
  <si>
    <t>GE26TB7829345061600016</t>
  </si>
  <si>
    <t>გოჩა ხუციძე</t>
  </si>
  <si>
    <t>04001001762</t>
  </si>
  <si>
    <t>GE95TB7140645064300030</t>
  </si>
  <si>
    <t>ნიკა ქომეთიანი</t>
  </si>
  <si>
    <t>49001012334</t>
  </si>
  <si>
    <t>GE87TB7874645068100018</t>
  </si>
  <si>
    <t>51001008425</t>
  </si>
  <si>
    <t>GE28TB7553045064300016</t>
  </si>
  <si>
    <t>ალექსანდრე ბენდელიანი</t>
  </si>
  <si>
    <t>27001006960</t>
  </si>
  <si>
    <t>GE40TB7468845064300033</t>
  </si>
  <si>
    <t>გიორგი სულაკაძე</t>
  </si>
  <si>
    <t>60001016714</t>
  </si>
  <si>
    <t>GE89TB7845145064300027</t>
  </si>
  <si>
    <t>ოთარი მუსელიანი</t>
  </si>
  <si>
    <t>53001004244</t>
  </si>
  <si>
    <t>GE06TB7698245061100009</t>
  </si>
  <si>
    <t>ადომელ არაბული</t>
  </si>
  <si>
    <t>23001014224</t>
  </si>
  <si>
    <t>GE18TB7905745064300021</t>
  </si>
  <si>
    <t>გია დუნდუა</t>
  </si>
  <si>
    <t>02001003596</t>
  </si>
  <si>
    <t>GE66TB7096545068100016</t>
  </si>
  <si>
    <t>ზაური ობოლაძე</t>
  </si>
  <si>
    <t>21001012883</t>
  </si>
  <si>
    <t>გია გოთუა</t>
  </si>
  <si>
    <t>01015001397</t>
  </si>
  <si>
    <t>GE66TB7696745064300004</t>
  </si>
  <si>
    <t>რომანოზ გოგიბერიძე</t>
  </si>
  <si>
    <t>46001002279</t>
  </si>
  <si>
    <t>GE23TB7670945064300031</t>
  </si>
  <si>
    <t>თიბისი ბანკი</t>
  </si>
  <si>
    <t>ზურაბ კობახიძე</t>
  </si>
  <si>
    <t>დავით ცეცხლაძე</t>
  </si>
  <si>
    <t>01024080200</t>
  </si>
  <si>
    <t>GE04TB7095645064300038</t>
  </si>
  <si>
    <t>გოგა თუხარელი</t>
  </si>
  <si>
    <t>ალექსანდრე ბრეგვაძე</t>
  </si>
  <si>
    <t>GE95TB7309845064300009</t>
  </si>
  <si>
    <t>GE92TB7603945061600010</t>
  </si>
  <si>
    <t>33001026203</t>
  </si>
  <si>
    <t>კახაბერ ელიზბარაშვილი</t>
  </si>
  <si>
    <t>ირაკლი ბერძენიშვილი</t>
  </si>
  <si>
    <t>01017031294</t>
  </si>
  <si>
    <t>GE58BG0000000365932654</t>
  </si>
  <si>
    <t>ლიბერთი ბანკი</t>
  </si>
  <si>
    <t>ნინო ჭკადუა</t>
  </si>
  <si>
    <t>GE60TB7073545064300038</t>
  </si>
  <si>
    <t>GE04TB7013745061100029</t>
  </si>
  <si>
    <t>GE86TB7146345064300004</t>
  </si>
  <si>
    <t>GE18TB7896945063300003</t>
  </si>
  <si>
    <t>GE89TB7636936080100015</t>
  </si>
  <si>
    <t>GE02TB7534945064300031</t>
  </si>
  <si>
    <t>მპგ კონსერვატიული მოძრაობა ალტ/ინფო</t>
  </si>
  <si>
    <t>შპს არე</t>
  </si>
  <si>
    <t>29001032354</t>
  </si>
  <si>
    <t xml:space="preserve">იჯარა </t>
  </si>
  <si>
    <t>ი.მ მეგი ფალელაშვილი</t>
  </si>
  <si>
    <t>შპს ახალი ქსელები</t>
  </si>
  <si>
    <t>სს სილქნეტი</t>
  </si>
  <si>
    <t>02001002949</t>
  </si>
  <si>
    <t>51001025823</t>
  </si>
  <si>
    <t>239861315</t>
  </si>
  <si>
    <t>22001022994</t>
  </si>
  <si>
    <t>61006005531</t>
  </si>
  <si>
    <t>62004021549</t>
  </si>
  <si>
    <t>417874385</t>
  </si>
  <si>
    <t>49001001462</t>
  </si>
  <si>
    <t>01015007323</t>
  </si>
  <si>
    <t>01015011057</t>
  </si>
  <si>
    <t>23001001319</t>
  </si>
  <si>
    <t>01001015089</t>
  </si>
  <si>
    <t>33001017349</t>
  </si>
  <si>
    <t>30001002357</t>
  </si>
  <si>
    <t>30001002889</t>
  </si>
  <si>
    <t>19601113952</t>
  </si>
  <si>
    <t>07001041847</t>
  </si>
  <si>
    <t>32001005706</t>
  </si>
  <si>
    <t>420010053</t>
  </si>
  <si>
    <t xml:space="preserve"> 400013748</t>
  </si>
  <si>
    <t xml:space="preserve"> 202403121</t>
  </si>
  <si>
    <t>გაბისონია ირაკლი</t>
  </si>
  <si>
    <t>გიგლა კუჭუხიძე</t>
  </si>
  <si>
    <t>ნოდარ ჭანია</t>
  </si>
  <si>
    <t>შპს სენაკის ცენტრალური აფთიაქი</t>
  </si>
  <si>
    <t>კენკებაშვილი ლიკა</t>
  </si>
  <si>
    <t>გიორგი ქადიძე</t>
  </si>
  <si>
    <t>ელგუჯა კვარაცხრელია</t>
  </si>
  <si>
    <t>ბელა ყურაშვილი</t>
  </si>
  <si>
    <t>იმ ლაშა ჭელიძე</t>
  </si>
  <si>
    <t>გოგოლაძე თინათინ</t>
  </si>
  <si>
    <t>ქეთევან ხუნდაძე</t>
  </si>
  <si>
    <t>ლელა უშიკიშვილი</t>
  </si>
  <si>
    <t>გიგინეიშვილი ნონა</t>
  </si>
  <si>
    <t>ცისანა ხუჭუა</t>
  </si>
  <si>
    <t>გიორგი ნიგურიანი</t>
  </si>
  <si>
    <t>ჭკადუა ინეზა</t>
  </si>
  <si>
    <t>შპს მაგთიკომი</t>
  </si>
  <si>
    <t>ნინო ქარდავა</t>
  </si>
  <si>
    <t>შპს სქაიტელი</t>
  </si>
  <si>
    <t>შპს სოკარ გაზი ჯორჯია</t>
  </si>
  <si>
    <t xml:space="preserve">ავეჯისშეძენა </t>
  </si>
  <si>
    <t>ინტერნეტი</t>
  </si>
  <si>
    <t xml:space="preserve">„ბუნებრივი აირის მიწოდება </t>
  </si>
  <si>
    <t>ლოგო, სტიკერის ბადე სტიკერი</t>
  </si>
  <si>
    <t>GE84BG0000000528218133</t>
  </si>
  <si>
    <t>GEL</t>
  </si>
  <si>
    <t>გასავლის სახეობა</t>
  </si>
  <si>
    <t>გასული თანხა</t>
  </si>
  <si>
    <t>შემოსული თანხა</t>
  </si>
  <si>
    <t>ტრანზაქციის ტიპი</t>
  </si>
  <si>
    <t>საბუთის თარიღი</t>
  </si>
  <si>
    <t>საბუთის №</t>
  </si>
  <si>
    <t>პარტნიორის ანგარიში</t>
  </si>
  <si>
    <t>პარტნიორი</t>
  </si>
  <si>
    <t>პარტნიორის საგადასახადო კოდი</t>
  </si>
  <si>
    <t>პარტნიორის ბანკის კოდი</t>
  </si>
  <si>
    <t>პარტნიორის ბანკი</t>
  </si>
  <si>
    <t>შუამავალი ბანკის კოდი</t>
  </si>
  <si>
    <t>შუამავალი ბანკი</t>
  </si>
  <si>
    <t>ხარჯის ტიპი</t>
  </si>
  <si>
    <t>გადასახადის გადამხდელის კოდი</t>
  </si>
  <si>
    <t>გადასახადის გადამხდელის დასახელება</t>
  </si>
  <si>
    <t>სახაზინო კოდი</t>
  </si>
  <si>
    <t>ოპ. კოდი</t>
  </si>
  <si>
    <t>დამატებითი დანიშნულება</t>
  </si>
  <si>
    <t>ტრანზაქციის ID</t>
  </si>
  <si>
    <t>Date</t>
  </si>
  <si>
    <t>Description</t>
  </si>
  <si>
    <t>Additional Information</t>
  </si>
  <si>
    <t>Paid Out</t>
  </si>
  <si>
    <t>Paid In</t>
  </si>
  <si>
    <t>Balance</t>
  </si>
  <si>
    <t>Type</t>
  </si>
  <si>
    <t>Document Date</t>
  </si>
  <si>
    <t>Document Number</t>
  </si>
  <si>
    <t>Partner's Account</t>
  </si>
  <si>
    <t>Partner's Name</t>
  </si>
  <si>
    <t>Partner's Tax Code</t>
  </si>
  <si>
    <t>Partner's Bank Code</t>
  </si>
  <si>
    <t>Partner's Bank</t>
  </si>
  <si>
    <t>Intermediary Bank Code</t>
  </si>
  <si>
    <t>Intermediary Bank</t>
  </si>
  <si>
    <t>Charge Details</t>
  </si>
  <si>
    <t>Taxpayer Code</t>
  </si>
  <si>
    <t>Taxpayer Name</t>
  </si>
  <si>
    <t>Treasury Code</t>
  </si>
  <si>
    <t>Op. Code</t>
  </si>
  <si>
    <t>Additional Description</t>
  </si>
  <si>
    <t>Transaction ID</t>
  </si>
  <si>
    <t>იჯარა</t>
  </si>
  <si>
    <t>იჯარის გადასახადი-ჩხოროწყუ</t>
  </si>
  <si>
    <t>ელგუჯა კვარაცხრელია, LBRTGE22, GE98LB0711106379047340</t>
  </si>
  <si>
    <t/>
  </si>
  <si>
    <t>გადარიცხვა თანხის გატანა</t>
  </si>
  <si>
    <t>GE98LB0711106379047340</t>
  </si>
  <si>
    <t>LBRTGE22</t>
  </si>
  <si>
    <t>სს "ლიბერთიბანკი"</t>
  </si>
  <si>
    <t>415030530</t>
  </si>
  <si>
    <t>კონსერვატიული მოძრაობა/ალტ ინფო, 415030530</t>
  </si>
  <si>
    <t>GIN</t>
  </si>
  <si>
    <t>გადარიცხვის საკომისიო</t>
  </si>
  <si>
    <t>საკომისიო შემოსავალი - იურიდიული პირების გადარიცხვები, TBCBGE22, GE49TB0006001030220010</t>
  </si>
  <si>
    <t>GE49TB0006001030220010</t>
  </si>
  <si>
    <t>საკომისიო შემოსავალი - იურიდიული პირების გადარიცხვები</t>
  </si>
  <si>
    <t>TBCBGE22</t>
  </si>
  <si>
    <t>ს.ს. თიბისი ბანკი</t>
  </si>
  <si>
    <t>*TF%*</t>
  </si>
  <si>
    <t>იჯარის გადასახადი -თიანეთი</t>
  </si>
  <si>
    <t>ლელა უშიკიშვილი, LBRTGE22, GE63LB0111147734364005</t>
  </si>
  <si>
    <t>GE63LB0111147734364005</t>
  </si>
  <si>
    <t>ხაზინა</t>
  </si>
  <si>
    <t>გადასახადების ერთიანი კოდი</t>
  </si>
  <si>
    <t>ხაზინის ერთიანი ანგარიში. საგადასახადო ინსპექცია(გადასახადები), TRESGE22, 101001000</t>
  </si>
  <si>
    <t>საბიუჯეტო გადარიცხვები</t>
  </si>
  <si>
    <t>101001000</t>
  </si>
  <si>
    <t>ხაზინის ერთიანი ანგარიში. საგადასახადო ინსპექცია(გადასახადები)</t>
  </si>
  <si>
    <t>TRESGE22</t>
  </si>
  <si>
    <t>ფინანსთა სამინისტროს სახაზინო სამსახური</t>
  </si>
  <si>
    <t>GIT</t>
  </si>
  <si>
    <t>ოზურგეთი -იჯარის გადასახადი</t>
  </si>
  <si>
    <t>ცისანა ხუჭუა, TBCBGE22, GE19TB7928345068100012</t>
  </si>
  <si>
    <t>GE19TB7928345068100012</t>
  </si>
  <si>
    <t>სს  თიბისი  ბანკი</t>
  </si>
  <si>
    <t>GIB</t>
  </si>
  <si>
    <t>იჯარის გადასახადი -ჩოხატაური</t>
  </si>
  <si>
    <t>ი/მ რომან მეგრელიშვილი, TBCBGE22, GE22TB7037345061100077</t>
  </si>
  <si>
    <t>GE22TB7037345061100077</t>
  </si>
  <si>
    <t>ი/მ რომან მეგრელიშვილი</t>
  </si>
  <si>
    <t>იჯარის გადასახადი -ლანჩხუთი</t>
  </si>
  <si>
    <t>გიგინეიშვილი ნონა, BAGAGE22, GE55BG0000000533623495</t>
  </si>
  <si>
    <t>GE55BG0000000533623495</t>
  </si>
  <si>
    <t>26001029546</t>
  </si>
  <si>
    <t>BAGAGE22</t>
  </si>
  <si>
    <t>სს "საქართველოს ბანკი"</t>
  </si>
  <si>
    <t>საშემოსავლო გადასახადი გადასახადების ერთიანი კოდი</t>
  </si>
  <si>
    <t>იჯარის გადასახადი -სენაკი</t>
  </si>
  <si>
    <t>შპს სენაკის ცენტრალური აფთიაქი, BAGAGE22, GE25BG0000000150235900</t>
  </si>
  <si>
    <t>GE25BG0000000150235900</t>
  </si>
  <si>
    <t>ელ-ენერგია</t>
  </si>
  <si>
    <t>TELMICO;4995660;94;თანხა:1315.28</t>
  </si>
  <si>
    <t>გადარიცხვების სატრანზიტო ანგარიში - Ucc, TBCBGE22, GE59TB0000000450109787</t>
  </si>
  <si>
    <t>კომუნალური, მობილური, ჯარიმები</t>
  </si>
  <si>
    <t>GE59TB0000000450109787</t>
  </si>
  <si>
    <t>გადარიცხვების სატრანზიტო ანგარიში - Ucc</t>
  </si>
  <si>
    <t>*IBS*</t>
  </si>
  <si>
    <t>წყალი</t>
  </si>
  <si>
    <t>GWP;415030530;755711843;94;თანხა:98.05</t>
  </si>
  <si>
    <t>იჯარის გადასახადი -ამბროლაური</t>
  </si>
  <si>
    <t>ი/მ სოსო მელაშვილი, TBCBGE22, GE17TB7822645061100090</t>
  </si>
  <si>
    <t>GE17TB7822645061100090</t>
  </si>
  <si>
    <t>ი/მ სოსო მელაშვილი</t>
  </si>
  <si>
    <t>04001000524</t>
  </si>
  <si>
    <t>შემოწირულობის  თანხის დაბრუნება</t>
  </si>
  <si>
    <t>გია გოთუა, TBCBGE22, GE66TB7696745064300004</t>
  </si>
  <si>
    <t>იჯარის გადასახადი -ქუთაისი</t>
  </si>
  <si>
    <t>იმ ლაშა ჭელიძე, BAGAGE22, GE05BG0000000222280100</t>
  </si>
  <si>
    <t>GE05BG0000000222280100</t>
  </si>
  <si>
    <t>იჯარის გადასაახადი -მესტია</t>
  </si>
  <si>
    <t>გიორგი ნიგურიანი, LBRTGE22, GE98LB0711146576602000</t>
  </si>
  <si>
    <t>GE98LB0711146576602000</t>
  </si>
  <si>
    <t>იჯარის გადასახადი -წალენჯიხა</t>
  </si>
  <si>
    <t>ნოდარ ჭანია, LBRTGE22, GE71LB0211160417515000</t>
  </si>
  <si>
    <t>GE71LB0211160417515000</t>
  </si>
  <si>
    <t>იჯარის გადასახადი -ლენტეხი</t>
  </si>
  <si>
    <t>ი/მ ელევნორა ქურასბედიანი, TBCBGE22, GE78TB8888845065120943</t>
  </si>
  <si>
    <t>GE78TB8888845065120943</t>
  </si>
  <si>
    <t>ი/მ ელევნორა ქურასბედიანი</t>
  </si>
  <si>
    <t>27001003019</t>
  </si>
  <si>
    <t>იჯარის გადასახადი ადიგენი</t>
  </si>
  <si>
    <t>გოგოლაძე თინათინ, BAGAGE22, GE65BG0000000533669681</t>
  </si>
  <si>
    <t>GE65BG0000000533669681</t>
  </si>
  <si>
    <t>შემოწირულობას თანხის დაბრუნება</t>
  </si>
  <si>
    <t>ნათია კვესელავა, TBCBGE22, GE39TB7702145064300026</t>
  </si>
  <si>
    <t>GE39TB7702145064300026</t>
  </si>
  <si>
    <t>ნათია კვესელავა</t>
  </si>
  <si>
    <t>53001048203</t>
  </si>
  <si>
    <t>იჯარის გადასახადი -მარტვილი</t>
  </si>
  <si>
    <t>გაბისონია ირაკლი, BAGAGE22, GE04BG0000000228081300</t>
  </si>
  <si>
    <t>GE04BG0000000228081300</t>
  </si>
  <si>
    <t>იჯარის გადასახადი -რუსთავი</t>
  </si>
  <si>
    <t>ი/მ ირინა სულაქველიძე, TBCBGE22, GE30TB7407845061100032</t>
  </si>
  <si>
    <t>GE30TB7407845061100032</t>
  </si>
  <si>
    <t>ი/მ ირინა სულაქველიძე</t>
  </si>
  <si>
    <t>35001083912</t>
  </si>
  <si>
    <t>იჯარის გადასახადი -ნინოწმინდა</t>
  </si>
  <si>
    <t>ი/მ თამარა მღდესიან, TBCBGE22, GE84TB7962936010300065</t>
  </si>
  <si>
    <t>GE84TB7962936010300065</t>
  </si>
  <si>
    <t>ი/მ თამარა მღდესიან</t>
  </si>
  <si>
    <t>იჯარის გადასახადი ახალქალაქი</t>
  </si>
  <si>
    <t>გაიანე სტეპანიან, TBCBGE22, GE91TB7422936515100001</t>
  </si>
  <si>
    <t>GE91TB7422936515100001</t>
  </si>
  <si>
    <t>გაიანე სტეპანიან</t>
  </si>
  <si>
    <t>იჯარის გადასახადი- ბათუმი</t>
  </si>
  <si>
    <t>გიორგი ქადიძე, TBCBGE22, GE20TB7802445064300009</t>
  </si>
  <si>
    <t>GE20TB7802445064300009</t>
  </si>
  <si>
    <t>იჯარის გადასახადი -გორი</t>
  </si>
  <si>
    <t>შპს M.T.N, TBCBGE22, GE90TB7863236020100002</t>
  </si>
  <si>
    <t>GE90TB7863236020100002</t>
  </si>
  <si>
    <t>შპს M.T.N</t>
  </si>
  <si>
    <t>ინტერნეტმომსახურება</t>
  </si>
  <si>
    <t>ა/ფ ეა-76 7457829  IPTV, ინტერნეტმომსახურება კონტრაქტის N 31572456</t>
  </si>
  <si>
    <t>შპს მაგთიკომი, BAGAGE22, GE66BG0000000241607901</t>
  </si>
  <si>
    <t>GE66BG0000000241607901</t>
  </si>
  <si>
    <t>კომუნიკაციის ხარჯი</t>
  </si>
  <si>
    <t>MAG_VPOIP;419766221;94;თანხა:110.00</t>
  </si>
  <si>
    <t>სს "თიბისი ბანკი"</t>
  </si>
  <si>
    <t>იჯარის გადასახადი-აბაშა</t>
  </si>
  <si>
    <t>გიგლა კუჭუხიძე, LBRTGE22, GE11LB0211191281496000</t>
  </si>
  <si>
    <t>GE11LB0211191281496000</t>
  </si>
  <si>
    <t>იჯარა -ხაიში</t>
  </si>
  <si>
    <t>ჭკადუა ინეზა, BAGAGE22, GE41BG0000000228903000</t>
  </si>
  <si>
    <t>GE41BG0000000228903000</t>
  </si>
  <si>
    <t>იჯარის გადასახადი -ცაგერი</t>
  </si>
  <si>
    <t>ბელა ყურაშვილი, TBCBGE22, GE21TB7638645061600038</t>
  </si>
  <si>
    <t>GE21TB7638645061600038</t>
  </si>
  <si>
    <t>იჯარის ღირებულება -მცხეთა</t>
  </si>
  <si>
    <t>სუხიაშვილი ჯუმბერი, BAGAGE22, GE29BG0000000158546400</t>
  </si>
  <si>
    <t>GE29BG0000000158546400</t>
  </si>
  <si>
    <t>სუხიაშვილი ჯუმბერი</t>
  </si>
  <si>
    <t>31001056030</t>
  </si>
  <si>
    <t>აუდიტორული მომსახურება</t>
  </si>
  <si>
    <t>აუდიტორიული მომსახურეობის ღირენულეაბა  7000 ლარის -60პროცენტი</t>
  </si>
  <si>
    <t>ლელა ჯანელიძე, TBCBGE22, GE98TB7907845068100003</t>
  </si>
  <si>
    <t>GE98TB7907845068100003</t>
  </si>
  <si>
    <t>ლელა ჯანელიძე</t>
  </si>
  <si>
    <t>60001017441</t>
  </si>
  <si>
    <t>იჯარის გადასახადი-წნორი</t>
  </si>
  <si>
    <t>მაია ფოლადაშვილი, TBCBGE22, GE27TB7996936010100056</t>
  </si>
  <si>
    <t>GE27TB7996936010100056</t>
  </si>
  <si>
    <t>მაია ფოლადაშვილი</t>
  </si>
  <si>
    <t>01019050496</t>
  </si>
  <si>
    <t>იჯარის გადასახადი -ხელვაჩაური</t>
  </si>
  <si>
    <t>ევგენიძე მერი, BAGAGE22, GE69BG0000000537500624</t>
  </si>
  <si>
    <t>GE69BG0000000537500624</t>
  </si>
  <si>
    <t>ევგენიძე მერი</t>
  </si>
  <si>
    <t>61006035835</t>
  </si>
  <si>
    <t>იჯარა კასპი 19,12,2022 ხელშ</t>
  </si>
  <si>
    <t>მერი სადაღაშვილი, BAGAGE22, GE15BG0000000539971022</t>
  </si>
  <si>
    <t>GE15BG0000000539971022</t>
  </si>
  <si>
    <t>მერი სადაღაშვილი</t>
  </si>
  <si>
    <t>59001031780</t>
  </si>
  <si>
    <t>შემოწირულობის თანხის დაბრუნება მოთხოვნის თანახმად</t>
  </si>
  <si>
    <t>ი/მ გრიგოლ მანაგაძე, TBCBGE22, GE08TB7699345061100015</t>
  </si>
  <si>
    <t>ი/მ გრიგოლ მანაგაძე</t>
  </si>
  <si>
    <t>იჯარა -ქობულეთი</t>
  </si>
  <si>
    <t>შორენა ბიბილეიშვილი, LBRTGE22, GE56LB0111121472459001</t>
  </si>
  <si>
    <t>GE56LB0111121472459001</t>
  </si>
  <si>
    <t>შორენა ბიბილეიშვილი</t>
  </si>
  <si>
    <t>54001000957</t>
  </si>
  <si>
    <t>ი/მ ნიკა ქომეთიანი, TBCBGE22, GE87TB7874645068100018</t>
  </si>
  <si>
    <t>ი/მ ნიკა ქომეთიანი</t>
  </si>
  <si>
    <t>TELMICO;4995660;94;თანხა:1089.05</t>
  </si>
  <si>
    <t>GWP;415030530;755711843;94;თანხა:105.00</t>
  </si>
  <si>
    <t>იჯარა თერჯოლა 15,12,2022 ხელშ</t>
  </si>
  <si>
    <t>ი/მ ლელა აღლიოღლი, TBCBGE22, GE83TB7461245064300027</t>
  </si>
  <si>
    <t>GE83TB7461245064300027</t>
  </si>
  <si>
    <t>ი/მ ლელა აღლიოღლი</t>
  </si>
  <si>
    <t>21001026561</t>
  </si>
  <si>
    <t>ა/ფ ეა-76 9527029  IPTV, ინტერნეტმომსახურება კონტრაქტის N 31572456</t>
  </si>
  <si>
    <t>ქონების გადასახადი გადასახადების ერთიანი კოდი</t>
  </si>
  <si>
    <t>იჯარა -ხობი 3 თვის</t>
  </si>
  <si>
    <t>შპს ლაზიკა, TBCBGE22, GE80TB7106536070100001</t>
  </si>
  <si>
    <t>GE80TB7106536070100001</t>
  </si>
  <si>
    <t>შპს ლაზიკა</t>
  </si>
  <si>
    <t>244547834</t>
  </si>
  <si>
    <t>ეა-77 1558373  IPTV, ინტერნეტმომსახურება კონტრაქტის N 31572456</t>
  </si>
  <si>
    <t>TELMICO;4995660;94;თანხა:289.46</t>
  </si>
  <si>
    <t>ეა-77 5450800  IPTV, ინტერნეტმომსახურება</t>
  </si>
  <si>
    <t>IPTV, ინტერნეტმომსახურება ეა-77 3458161</t>
  </si>
  <si>
    <t>TELMICO;4995660;94;თანხა:322.72</t>
  </si>
  <si>
    <t>MPS_TRAN_ID_2174534744</t>
  </si>
  <si>
    <t>IPTV, ინტერნეტმომსახურება ეა-77 7759066</t>
  </si>
  <si>
    <t>ხაზინის ერთიანი ანგარიში. საგადასახადო ინსპექცია (გადასახადები), TRESGE22, 101001000</t>
  </si>
  <si>
    <t>ხაზინის ერთიანი ანგარიში. საგადასახადო ინსპექცია (გადასახადები)</t>
  </si>
  <si>
    <t>TELMICO;4995660;94;თანხა:352.37</t>
  </si>
  <si>
    <t>MPS_TRAN_ID_2189908952</t>
  </si>
  <si>
    <t>IPTV, ინტერნეტმომსახურება ეა-78 0230025</t>
  </si>
  <si>
    <t>IPTV, ინტერნეტმომსახურება  დავალიანების დაფარვა</t>
  </si>
  <si>
    <t>TELMICO;4995660;94;თანხა:441.28</t>
  </si>
  <si>
    <t>MPS_TRAN_ID_2228633244</t>
  </si>
  <si>
    <t>TELMICO;4995660;94;თანხა:382.00</t>
  </si>
  <si>
    <t>MPS_TRAN_ID_2251386604</t>
  </si>
  <si>
    <t>TELMICO;4995660;94;თანხა:388.59</t>
  </si>
  <si>
    <t>MPS_TRAN_ID_2268416803</t>
  </si>
  <si>
    <t>TELMICO;4995660;94;თანხა:451.16</t>
  </si>
  <si>
    <t>MPS_TRAN_ID_2289733686</t>
  </si>
  <si>
    <t>შემოსავლის სახეობა</t>
  </si>
  <si>
    <t>შემოწირულობა</t>
  </si>
  <si>
    <t>შემოსავალი</t>
  </si>
  <si>
    <t>დავით ცეცხლაძე, 33001026203</t>
  </si>
  <si>
    <t>გია გოთუა 01015001397  01-08-1957</t>
  </si>
  <si>
    <t>GE93TB1120000006112111</t>
  </si>
  <si>
    <t>01</t>
  </si>
  <si>
    <t>ვეშაგური თენგიზ</t>
  </si>
  <si>
    <t>31001031614</t>
  </si>
  <si>
    <t>BULK</t>
  </si>
  <si>
    <t>Ref 38856</t>
  </si>
  <si>
    <t>ალექსანდრე ბრეგვაძე, 59001010780</t>
  </si>
  <si>
    <t>59001010780</t>
  </si>
  <si>
    <t>GMB</t>
  </si>
  <si>
    <t>კახაბერ ელიზბარაშვილი, 20001018268</t>
  </si>
  <si>
    <t>20001018268</t>
  </si>
  <si>
    <t>გოჩა ხუციძე, 04001001762</t>
  </si>
  <si>
    <t>გიორგი რატიანი, 30001006336</t>
  </si>
  <si>
    <t>შემოწირულობა.</t>
  </si>
  <si>
    <t>ალექსანდრე ბენდელიანი, 27001006960</t>
  </si>
  <si>
    <t>53001048203; შემოწირულობა</t>
  </si>
  <si>
    <t>GE69TB0000000251140006</t>
  </si>
  <si>
    <t>ტერმინალებში მიღებული თიბისი ბანკის გადახდების სატრანზიტო (პროვაიდერი)</t>
  </si>
  <si>
    <t>TBCPA</t>
  </si>
  <si>
    <t>გიორგი სულაკაძე, 60001016714</t>
  </si>
  <si>
    <t>ი/მ გიორგი ნაჭყებია, 51001008425</t>
  </si>
  <si>
    <t>მერაბი გიგანი, 12001018716</t>
  </si>
  <si>
    <t>ნათია კვესელავა, 53001048203</t>
  </si>
  <si>
    <t>ნინო ჭკადუა, 30001004959</t>
  </si>
  <si>
    <t>30001004959</t>
  </si>
  <si>
    <t>ი/მ გოგი ქადიძე, 61001082346</t>
  </si>
  <si>
    <t>გია გოთუა, 01015001397</t>
  </si>
  <si>
    <t>გია დუნდუა, 02001003596</t>
  </si>
  <si>
    <t>რომანოზ გოგიბერიძე, 46001002279</t>
  </si>
  <si>
    <t>ნიკა ქომეთიანი, 49001012334</t>
  </si>
  <si>
    <t>ოთარი მუსელიანი, 53001004244</t>
  </si>
  <si>
    <t>ზურაბ კობახიძე, 01024080200</t>
  </si>
  <si>
    <t>ი/მ გიორგი ხატიაშვილი, 40001004666</t>
  </si>
  <si>
    <t>ავანსის უკან დაბრუნება</t>
  </si>
  <si>
    <t>ავანსად დარჩენილი თანხის დაბრუნება თანახმად განცხადებისა, 77 .02.02.2023წ.</t>
  </si>
  <si>
    <t>GE16TB1100000021467754</t>
  </si>
  <si>
    <t>შპს 'ახალი ქსელები', 211326732</t>
  </si>
  <si>
    <t>211326732</t>
  </si>
  <si>
    <t>492801019</t>
  </si>
  <si>
    <t>GE59TB7690345061100032</t>
  </si>
  <si>
    <t>თეონა ბრუნჯაძე, 61006043379</t>
  </si>
  <si>
    <t>61006043379</t>
  </si>
  <si>
    <t>შემოწირულობა ალტ ინფოს დასახმარებლად</t>
  </si>
  <si>
    <t>გიგა კარბელაშვილი, 24001011662</t>
  </si>
  <si>
    <t>ი/მ გრიგოლ მანაგაძე, 55001020100</t>
  </si>
  <si>
    <t>ადომელ არაბული, 23001014224</t>
  </si>
  <si>
    <t>შემოწირულობის დაბრუნება</t>
  </si>
  <si>
    <t>დაბრუნება</t>
  </si>
  <si>
    <t>ზაური ობოლაძე, 21001012883</t>
  </si>
  <si>
    <t>GE52TB7896945061600048</t>
  </si>
  <si>
    <t>ირაკლი ბერძენიშვილი, 01017031294</t>
  </si>
  <si>
    <t>*SIBN</t>
  </si>
  <si>
    <t>GE95LB0020745010427141</t>
  </si>
  <si>
    <t>ალექსანდრე ბენდელიანი, 27001006960, GEO</t>
  </si>
  <si>
    <t>GE12TB7517845061100094</t>
  </si>
  <si>
    <t>ნანა გერგაია, 58001029933</t>
  </si>
  <si>
    <t>58001029933</t>
  </si>
  <si>
    <t>გოგა თუხარელი, 18001072091</t>
  </si>
  <si>
    <t>18001072091</t>
  </si>
  <si>
    <t>სხვა ხარჯი</t>
  </si>
  <si>
    <t>პირადი გადარიცხვა თიბისიში</t>
  </si>
  <si>
    <t>პირადი გადარიცხვა</t>
  </si>
  <si>
    <t>ი/მ ირაკლი ბერძენიშვილი, 01017031294</t>
  </si>
  <si>
    <t>Description 2</t>
  </si>
  <si>
    <t>Row Labels</t>
  </si>
  <si>
    <t>Grand Total</t>
  </si>
  <si>
    <t xml:space="preserve"> GE04TB7095645064300038</t>
  </si>
  <si>
    <t xml:space="preserve"> GE58BG0000000365932654</t>
  </si>
  <si>
    <t xml:space="preserve"> GE92TB7603945061600010</t>
  </si>
  <si>
    <t xml:space="preserve"> GE60TB7073545064300038</t>
  </si>
  <si>
    <t xml:space="preserve"> GE95TB7140645064300030</t>
  </si>
  <si>
    <t xml:space="preserve"> GE46TB7059245068100010</t>
  </si>
  <si>
    <t xml:space="preserve"> GE40TB7468845064300033</t>
  </si>
  <si>
    <t xml:space="preserve"> GE69TB0000000251140006</t>
  </si>
  <si>
    <t xml:space="preserve"> GE89TB7845145064300027</t>
  </si>
  <si>
    <t>ი/მ გიორგი ნაჭყებია</t>
  </si>
  <si>
    <t xml:space="preserve"> GE28TB7553045064300016</t>
  </si>
  <si>
    <t xml:space="preserve"> GE47TB7219945064300033</t>
  </si>
  <si>
    <t xml:space="preserve"> GE39TB7702145064300026</t>
  </si>
  <si>
    <t xml:space="preserve"> GE86TB7146345064300004</t>
  </si>
  <si>
    <t>ი/მ გოგი ქადიძე</t>
  </si>
  <si>
    <t xml:space="preserve"> GE43TB7435545061100062</t>
  </si>
  <si>
    <t xml:space="preserve"> GE66TB7696745064300004</t>
  </si>
  <si>
    <t xml:space="preserve"> GE66TB7096545068100016</t>
  </si>
  <si>
    <t xml:space="preserve"> GE23TB7670945064300031</t>
  </si>
  <si>
    <t xml:space="preserve"> GE87TB7874645068100018</t>
  </si>
  <si>
    <t xml:space="preserve"> GE06TB7698245061100009</t>
  </si>
  <si>
    <t xml:space="preserve"> GE02TB7534945064300031</t>
  </si>
  <si>
    <t>ი/მ გიორგი ხატიაშვილი</t>
  </si>
  <si>
    <t xml:space="preserve"> GE38TB7826545064300032</t>
  </si>
  <si>
    <t>შპს 'ახალი ქსელები'</t>
  </si>
  <si>
    <t xml:space="preserve"> GE16TB1100000021467754</t>
  </si>
  <si>
    <t>თეონა ბრუნჯაძე</t>
  </si>
  <si>
    <t xml:space="preserve"> GE59TB7690345061100032</t>
  </si>
  <si>
    <t xml:space="preserve"> GE26TB7829345061600016</t>
  </si>
  <si>
    <t xml:space="preserve"> GE08TB7699345061100015</t>
  </si>
  <si>
    <t xml:space="preserve"> GE18TB7905745064300021</t>
  </si>
  <si>
    <t xml:space="preserve"> GE04TB7013745061100029</t>
  </si>
  <si>
    <t xml:space="preserve"> GE52TB7896945061600048</t>
  </si>
  <si>
    <t xml:space="preserve"> LBRTGE22</t>
  </si>
  <si>
    <t>ნანა გერგაია</t>
  </si>
  <si>
    <t xml:space="preserve"> GE12TB7517845061100094</t>
  </si>
  <si>
    <t xml:space="preserve"> GE18TB7896945063300003</t>
  </si>
  <si>
    <t xml:space="preserve"> GE95TB7309845064300009</t>
  </si>
  <si>
    <t>ID</t>
  </si>
  <si>
    <t>ანგარიში</t>
  </si>
  <si>
    <t>Sum of Paid In</t>
  </si>
  <si>
    <t>სხვა შემოსავალი</t>
  </si>
  <si>
    <t>01/01/2023-12/31/2023</t>
  </si>
  <si>
    <t>Sum of Paid Out</t>
  </si>
  <si>
    <t>შემოწირულობის თანხის დაბრუნება</t>
  </si>
  <si>
    <t>ემატება იჯარის ხარჯს მაგის საშემოსავლოებია გადახდილი</t>
  </si>
  <si>
    <t>1.6.4.3.</t>
  </si>
  <si>
    <t>1.6.4.4.</t>
  </si>
  <si>
    <t>ამონაწერი ანგარიშიდან:</t>
  </si>
  <si>
    <t>Account Statement:</t>
  </si>
  <si>
    <t>ანგარიშის სახელი:</t>
  </si>
  <si>
    <t>Account Friendly Name:</t>
  </si>
  <si>
    <t>ჩემი მიმდინარე</t>
  </si>
  <si>
    <t>ანგარიშის ტიპი:</t>
  </si>
  <si>
    <t>Account Type:</t>
  </si>
  <si>
    <t>მიმდინარე</t>
  </si>
  <si>
    <t>ანგარიშის ნომერი:</t>
  </si>
  <si>
    <t>Account No:</t>
  </si>
  <si>
    <t>ანგარიშის დასახელება ქართულად:</t>
  </si>
  <si>
    <t>Account Name in Georgian:</t>
  </si>
  <si>
    <t>კონსერვატიული მოძრაობა/ალტ ინფო</t>
  </si>
  <si>
    <t>ანგარიშის დასახელება ინგლისურად:</t>
  </si>
  <si>
    <t>Account Name in English:</t>
  </si>
  <si>
    <t>Conservative Movement/Alt Info</t>
  </si>
  <si>
    <t>ვალუტა:</t>
  </si>
  <si>
    <t>Currency:</t>
  </si>
  <si>
    <t>საწყისი თარიღი:</t>
  </si>
  <si>
    <t>Filter Date From:</t>
  </si>
  <si>
    <t>ბოლო თარიღი:</t>
  </si>
  <si>
    <t>Filter Date To:</t>
  </si>
  <si>
    <t>საწყისი ნაშთი:</t>
  </si>
  <si>
    <t>Starting Balance:</t>
  </si>
  <si>
    <t>საბოლოო ნაშთი:</t>
  </si>
  <si>
    <t>Closing Balance:</t>
  </si>
  <si>
    <t>გასული თანხა:</t>
  </si>
  <si>
    <t>Paid Out:</t>
  </si>
  <si>
    <t>შემოსული თანხა:</t>
  </si>
  <si>
    <t>Paid In:</t>
  </si>
  <si>
    <t>სულ*:</t>
  </si>
  <si>
    <t>ემა შანავა - ბუღალტერი</t>
  </si>
  <si>
    <t>გიორგი ქარდავა - თავჯდომარე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</si>
</sst>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0.00"/>
    <numFmt numFmtId="165" formatCode="0,000.00"/>
    <numFmt numFmtId="166" formatCode="0,000,000.00"/>
    <numFmt numFmtId="167" formatCode="dd/mm/yy;@"/>
    <numFmt numFmtId="168" formatCode="\ს\ა\ტ\ე\ლ\ე\ვ\ი\ზ\ი\ო\ \რ\ე\კ\ლ\ა\მ\ა"/>
  </numFmts>
  <fonts count="47" x14ac:knownFonts="1">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Calibri"/>
      <family val="2"/>
      <scheme val="minor"/>
    </font>
    <font>
      <sz val="12"/>
      <name val="Sylfaen"/>
      <family val="1"/>
    </font>
    <font>
      <b/>
      <sz val="11"/>
      <name val="Sylfaen"/>
      <family val="1"/>
    </font>
    <font>
      <b/>
      <sz val="8"/>
      <name val="Sylfaen"/>
      <family val="1"/>
    </font>
    <font>
      <sz val="9"/>
      <color theme="1"/>
      <name val="Sylfaen"/>
      <family val="1"/>
    </font>
    <font>
      <sz val="9"/>
      <name val="Arial"/>
      <family val="2"/>
    </font>
    <font>
      <sz val="10"/>
      <name val="Arial"/>
      <family val="2"/>
    </font>
    <font>
      <sz val="11"/>
      <color indexed="8"/>
      <name val="Calibri"/>
      <family val="2"/>
      <scheme val="minor"/>
    </font>
    <font>
      <sz val="9"/>
      <color indexed="8"/>
      <name val="Sylfaen"/>
      <family val="1"/>
    </font>
    <font>
      <sz val="9"/>
      <color indexed="8"/>
      <name val="Arial"/>
      <family val="2"/>
    </font>
    <font>
      <b/>
      <sz val="9"/>
      <name val="Arial"/>
      <family val="2"/>
    </font>
    <font>
      <sz val="11"/>
      <color indexed="8"/>
      <name val="Arial"/>
      <family val="2"/>
    </font>
    <font>
      <sz val="11"/>
      <color indexed="8"/>
      <name val="Sylfaen"/>
      <family val="1"/>
    </font>
    <font>
      <sz val="11"/>
      <color rgb="FF9C0006"/>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
      <patternFill patternType="solid">
        <fgColor rgb="FFFFFF00"/>
        <bgColor indexed="64"/>
      </patternFill>
    </fill>
    <fill>
      <patternFill patternType="solid">
        <fgColor rgb="FFFFC7CE"/>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theme="1"/>
      </right>
      <top style="thin">
        <color theme="1"/>
      </top>
      <bottom style="thin">
        <color theme="1"/>
      </bottom>
      <diagonal/>
    </border>
    <border>
      <left style="medium">
        <color indexed="64"/>
      </left>
      <right style="thin">
        <color indexed="64"/>
      </right>
      <top style="medium">
        <color indexed="64"/>
      </top>
      <bottom/>
      <diagonal/>
    </border>
    <border>
      <left/>
      <right/>
      <top/>
      <bottom style="thin">
        <color auto="1"/>
      </bottom>
      <diagonal/>
    </border>
  </borders>
  <cellStyleXfs count="21">
    <xf numFmtId="0" fontId="0" fillId="0" borderId="0"/>
    <xf numFmtId="0" fontId="12" fillId="0" borderId="0"/>
    <xf numFmtId="0" fontId="14"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29" fillId="0" borderId="0"/>
    <xf numFmtId="0" fontId="3" fillId="0" borderId="0"/>
    <xf numFmtId="0" fontId="3" fillId="0" borderId="0"/>
    <xf numFmtId="0" fontId="3" fillId="0" borderId="0"/>
    <xf numFmtId="0" fontId="2" fillId="0" borderId="0"/>
    <xf numFmtId="43" fontId="39" fillId="0" borderId="0" applyFont="0" applyFill="0" applyBorder="0" applyAlignment="0" applyProtection="0"/>
    <xf numFmtId="0" fontId="40" fillId="0" borderId="0"/>
    <xf numFmtId="0" fontId="1" fillId="0" borderId="0"/>
    <xf numFmtId="0" fontId="46" fillId="7" borderId="0" applyNumberFormat="0" applyBorder="0" applyAlignment="0" applyProtection="0"/>
  </cellStyleXfs>
  <cellXfs count="586">
    <xf numFmtId="0" fontId="0" fillId="0" borderId="0" xfId="0"/>
    <xf numFmtId="0" fontId="18" fillId="0" borderId="0" xfId="0" applyFont="1" applyProtection="1"/>
    <xf numFmtId="0" fontId="18" fillId="0" borderId="0" xfId="0" applyFont="1" applyProtection="1">
      <protection locked="0"/>
    </xf>
    <xf numFmtId="0" fontId="18" fillId="0" borderId="0" xfId="1" applyFont="1" applyAlignment="1" applyProtection="1">
      <alignment horizontal="center" vertical="center"/>
      <protection locked="0"/>
    </xf>
    <xf numFmtId="3" fontId="22" fillId="2" borderId="1" xfId="1" applyNumberFormat="1" applyFont="1" applyFill="1" applyBorder="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18" fillId="0" borderId="0" xfId="1" applyFont="1" applyProtection="1">
      <protection locked="0"/>
    </xf>
    <xf numFmtId="0" fontId="22" fillId="0" borderId="0" xfId="1" applyFont="1" applyAlignment="1" applyProtection="1">
      <alignment horizontal="center" vertical="center"/>
      <protection locked="0"/>
    </xf>
    <xf numFmtId="0" fontId="18" fillId="0" borderId="1" xfId="0" applyFont="1" applyBorder="1" applyProtection="1">
      <protection locked="0"/>
    </xf>
    <xf numFmtId="0" fontId="23" fillId="0" borderId="0" xfId="1" applyFont="1" applyAlignment="1" applyProtection="1">
      <alignment horizontal="center" vertical="center" wrapText="1"/>
      <protection locked="0"/>
    </xf>
    <xf numFmtId="0" fontId="18" fillId="0" borderId="0" xfId="1" applyFont="1" applyAlignment="1" applyProtection="1">
      <alignment horizontal="center" vertical="center" wrapText="1"/>
      <protection locked="0"/>
    </xf>
    <xf numFmtId="0" fontId="18" fillId="0" borderId="0" xfId="0" applyFont="1" applyAlignment="1" applyProtection="1">
      <alignment horizontal="right"/>
      <protection locked="0"/>
    </xf>
    <xf numFmtId="0" fontId="18" fillId="0" borderId="0" xfId="0" applyFont="1" applyBorder="1" applyProtection="1">
      <protection locked="0"/>
    </xf>
    <xf numFmtId="0" fontId="22" fillId="2" borderId="1" xfId="1" applyFont="1" applyFill="1" applyBorder="1" applyAlignment="1" applyProtection="1">
      <alignment horizontal="left" vertical="center" wrapText="1"/>
    </xf>
    <xf numFmtId="0" fontId="22" fillId="2" borderId="1" xfId="1" applyFont="1" applyFill="1" applyBorder="1" applyAlignment="1" applyProtection="1">
      <alignment horizontal="left" vertical="center" wrapText="1" indent="1"/>
    </xf>
    <xf numFmtId="0" fontId="18" fillId="2" borderId="1" xfId="1" applyFont="1" applyFill="1" applyBorder="1" applyAlignment="1" applyProtection="1">
      <alignment horizontal="left" vertical="center" wrapText="1" indent="1"/>
    </xf>
    <xf numFmtId="0" fontId="18" fillId="2" borderId="1" xfId="1" applyFont="1" applyFill="1" applyBorder="1" applyAlignment="1" applyProtection="1">
      <alignment horizontal="left" vertical="center" wrapText="1" indent="2"/>
    </xf>
    <xf numFmtId="0" fontId="18" fillId="2" borderId="1" xfId="1" applyFont="1" applyFill="1" applyBorder="1" applyAlignment="1" applyProtection="1">
      <alignment horizontal="left" vertical="center" wrapText="1" indent="3"/>
    </xf>
    <xf numFmtId="0" fontId="18" fillId="2" borderId="1" xfId="1" applyFont="1" applyFill="1" applyBorder="1" applyAlignment="1" applyProtection="1">
      <alignment horizontal="left" vertical="center" wrapText="1" indent="4"/>
    </xf>
    <xf numFmtId="0" fontId="18" fillId="0" borderId="0" xfId="3" applyFont="1" applyAlignment="1" applyProtection="1">
      <alignment horizontal="center" vertical="center"/>
      <protection locked="0"/>
    </xf>
    <xf numFmtId="0" fontId="18" fillId="0" borderId="0" xfId="3" applyFont="1" applyProtection="1">
      <protection locked="0"/>
    </xf>
    <xf numFmtId="0" fontId="0" fillId="0" borderId="0" xfId="0" applyProtection="1">
      <protection locked="0"/>
    </xf>
    <xf numFmtId="0" fontId="20" fillId="0" borderId="0" xfId="4" applyFont="1" applyProtection="1">
      <protection locked="0"/>
    </xf>
    <xf numFmtId="0" fontId="18" fillId="0" borderId="0" xfId="0" applyFont="1" applyFill="1" applyProtection="1">
      <protection locked="0"/>
    </xf>
    <xf numFmtId="0" fontId="18" fillId="0" borderId="0" xfId="0" applyFont="1" applyFill="1" applyBorder="1" applyAlignment="1" applyProtection="1">
      <alignment horizontal="left" wrapText="1"/>
      <protection locked="0"/>
    </xf>
    <xf numFmtId="0" fontId="18" fillId="0" borderId="0" xfId="0" applyFont="1" applyFill="1" applyBorder="1" applyAlignment="1" applyProtection="1">
      <alignment horizontal="left"/>
      <protection locked="0"/>
    </xf>
    <xf numFmtId="0" fontId="22" fillId="0" borderId="0" xfId="0" applyFont="1" applyFill="1" applyBorder="1" applyAlignment="1" applyProtection="1">
      <alignment horizontal="left" indent="1"/>
      <protection locked="0"/>
    </xf>
    <xf numFmtId="0" fontId="22" fillId="0" borderId="0" xfId="0" applyFont="1" applyFill="1" applyBorder="1" applyAlignment="1" applyProtection="1">
      <alignment horizontal="left" vertical="center" indent="1"/>
      <protection locked="0"/>
    </xf>
    <xf numFmtId="0" fontId="18" fillId="0" borderId="0" xfId="0" applyFont="1" applyFill="1" applyBorder="1" applyAlignment="1" applyProtection="1">
      <alignment horizontal="left" vertical="center"/>
      <protection locked="0"/>
    </xf>
    <xf numFmtId="3" fontId="22" fillId="2" borderId="1" xfId="1" applyNumberFormat="1" applyFont="1" applyFill="1" applyBorder="1" applyAlignment="1" applyProtection="1">
      <alignment horizontal="right" vertical="center" wrapText="1"/>
      <protection locked="0"/>
    </xf>
    <xf numFmtId="3" fontId="22" fillId="2" borderId="1" xfId="1" applyNumberFormat="1" applyFont="1" applyFill="1" applyBorder="1" applyAlignment="1" applyProtection="1">
      <alignment horizontal="right" vertical="center"/>
      <protection locked="0"/>
    </xf>
    <xf numFmtId="3" fontId="18" fillId="2" borderId="1" xfId="1" applyNumberFormat="1" applyFont="1" applyFill="1" applyBorder="1" applyAlignment="1" applyProtection="1">
      <alignment horizontal="right" vertical="center" wrapText="1"/>
      <protection locked="0"/>
    </xf>
    <xf numFmtId="3" fontId="18" fillId="2" borderId="1" xfId="1" applyNumberFormat="1" applyFont="1" applyFill="1" applyBorder="1" applyAlignment="1" applyProtection="1">
      <alignment horizontal="right" vertical="center"/>
      <protection locked="0"/>
    </xf>
    <xf numFmtId="0" fontId="18" fillId="0" borderId="1" xfId="2" applyFont="1" applyFill="1" applyBorder="1" applyAlignment="1" applyProtection="1">
      <alignment horizontal="right" vertical="top"/>
      <protection locked="0"/>
    </xf>
    <xf numFmtId="165" fontId="18" fillId="0" borderId="1" xfId="2" applyNumberFormat="1" applyFont="1" applyFill="1" applyBorder="1" applyAlignment="1" applyProtection="1">
      <alignment horizontal="right" vertical="center"/>
      <protection locked="0"/>
    </xf>
    <xf numFmtId="166" fontId="18" fillId="0" borderId="1" xfId="2" applyNumberFormat="1" applyFont="1" applyFill="1" applyBorder="1" applyAlignment="1" applyProtection="1">
      <alignment horizontal="right" vertical="center"/>
      <protection locked="0"/>
    </xf>
    <xf numFmtId="4" fontId="18" fillId="0" borderId="1" xfId="2" applyNumberFormat="1" applyFont="1" applyFill="1" applyBorder="1" applyAlignment="1" applyProtection="1">
      <alignment horizontal="right" vertical="center"/>
      <protection locked="0"/>
    </xf>
    <xf numFmtId="164" fontId="18" fillId="0" borderId="1" xfId="2" applyNumberFormat="1" applyFont="1" applyFill="1" applyBorder="1" applyAlignment="1" applyProtection="1">
      <alignment horizontal="right" vertical="center"/>
      <protection locked="0"/>
    </xf>
    <xf numFmtId="0" fontId="18" fillId="0" borderId="4" xfId="3" applyFont="1" applyFill="1" applyBorder="1" applyAlignment="1" applyProtection="1">
      <alignment horizontal="right"/>
      <protection locked="0"/>
    </xf>
    <xf numFmtId="0" fontId="18" fillId="0" borderId="4" xfId="3" applyFont="1" applyBorder="1" applyAlignment="1" applyProtection="1">
      <alignment horizontal="right"/>
      <protection locked="0"/>
    </xf>
    <xf numFmtId="0" fontId="22" fillId="0" borderId="0" xfId="0" applyFont="1" applyAlignment="1" applyProtection="1">
      <alignment horizontal="left"/>
      <protection locked="0"/>
    </xf>
    <xf numFmtId="0" fontId="22" fillId="0" borderId="1" xfId="2" applyFont="1" applyFill="1" applyBorder="1" applyAlignment="1" applyProtection="1">
      <alignment horizontal="left" vertical="top" indent="1"/>
    </xf>
    <xf numFmtId="0" fontId="18" fillId="0" borderId="1" xfId="2" applyFont="1" applyFill="1" applyBorder="1" applyAlignment="1" applyProtection="1">
      <alignment horizontal="left" vertical="center" wrapText="1" indent="2"/>
    </xf>
    <xf numFmtId="0" fontId="22" fillId="2" borderId="5" xfId="1" applyFont="1" applyFill="1" applyBorder="1" applyAlignment="1" applyProtection="1">
      <alignment horizontal="left" vertical="center" wrapText="1"/>
    </xf>
    <xf numFmtId="0" fontId="18" fillId="0" borderId="5" xfId="3" applyFont="1" applyBorder="1" applyAlignment="1" applyProtection="1">
      <alignment horizontal="left" vertical="center" indent="1"/>
    </xf>
    <xf numFmtId="0" fontId="22" fillId="0" borderId="0" xfId="0" applyFont="1" applyFill="1" applyBorder="1" applyAlignment="1" applyProtection="1">
      <alignment horizontal="center" wrapText="1"/>
    </xf>
    <xf numFmtId="0" fontId="22" fillId="0" borderId="0" xfId="0" applyFont="1" applyAlignment="1" applyProtection="1">
      <alignment horizontal="center" vertical="center" wrapText="1"/>
    </xf>
    <xf numFmtId="0" fontId="22" fillId="0" borderId="1" xfId="0" applyFont="1" applyFill="1" applyBorder="1" applyAlignment="1" applyProtection="1">
      <alignment horizontal="left"/>
    </xf>
    <xf numFmtId="0" fontId="22" fillId="0" borderId="1" xfId="0" applyFont="1" applyBorder="1" applyAlignment="1" applyProtection="1">
      <alignment horizontal="center" vertical="center" wrapText="1"/>
    </xf>
    <xf numFmtId="0" fontId="22" fillId="0" borderId="1" xfId="0" applyFont="1" applyFill="1" applyBorder="1" applyAlignment="1" applyProtection="1">
      <alignment horizontal="left" indent="1"/>
    </xf>
    <xf numFmtId="0" fontId="18" fillId="0" borderId="1" xfId="0" applyFont="1" applyBorder="1" applyAlignment="1" applyProtection="1">
      <alignment wrapText="1"/>
    </xf>
    <xf numFmtId="0" fontId="22" fillId="0" borderId="1" xfId="0" applyFont="1" applyFill="1" applyBorder="1" applyAlignment="1" applyProtection="1">
      <alignment horizontal="left" vertical="center"/>
    </xf>
    <xf numFmtId="0" fontId="18" fillId="0" borderId="1" xfId="0" applyFont="1" applyFill="1" applyBorder="1" applyAlignment="1" applyProtection="1">
      <alignment horizontal="left" wrapText="1"/>
    </xf>
    <xf numFmtId="0" fontId="18" fillId="0" borderId="1" xfId="0" applyFont="1" applyFill="1" applyBorder="1" applyAlignment="1" applyProtection="1">
      <alignment horizontal="left" vertical="center"/>
    </xf>
    <xf numFmtId="0" fontId="22" fillId="0" borderId="1" xfId="0" applyFont="1" applyFill="1" applyBorder="1" applyAlignment="1" applyProtection="1">
      <alignment horizontal="left" vertical="center" indent="1"/>
    </xf>
    <xf numFmtId="0" fontId="18" fillId="0" borderId="0" xfId="0" applyFont="1" applyFill="1" applyProtection="1"/>
    <xf numFmtId="15" fontId="0" fillId="0" borderId="0" xfId="0" applyNumberFormat="1"/>
    <xf numFmtId="0" fontId="19" fillId="0" borderId="0" xfId="4" applyFont="1" applyBorder="1" applyAlignment="1" applyProtection="1">
      <alignment vertical="center"/>
    </xf>
    <xf numFmtId="0" fontId="17" fillId="0" borderId="0" xfId="0" applyFont="1"/>
    <xf numFmtId="3" fontId="18" fillId="0" borderId="0" xfId="1" applyNumberFormat="1" applyFont="1" applyAlignment="1" applyProtection="1">
      <alignment horizontal="center" vertical="center" wrapText="1"/>
      <protection locked="0"/>
    </xf>
    <xf numFmtId="0" fontId="22" fillId="0" borderId="0" xfId="0" applyFont="1" applyProtection="1">
      <protection locked="0"/>
    </xf>
    <xf numFmtId="0" fontId="18" fillId="0" borderId="3" xfId="0" applyFont="1" applyBorder="1" applyProtection="1">
      <protection locked="0"/>
    </xf>
    <xf numFmtId="0" fontId="22" fillId="0" borderId="0" xfId="0" applyFont="1" applyAlignment="1" applyProtection="1">
      <alignment horizontal="center"/>
      <protection locked="0"/>
    </xf>
    <xf numFmtId="0" fontId="0" fillId="0" borderId="0" xfId="0" applyBorder="1"/>
    <xf numFmtId="0" fontId="0" fillId="0" borderId="3" xfId="0" applyBorder="1"/>
    <xf numFmtId="0" fontId="22" fillId="4" borderId="0" xfId="0" applyFont="1" applyFill="1" applyProtection="1"/>
    <xf numFmtId="0" fontId="18" fillId="4" borderId="0" xfId="0" applyFont="1" applyFill="1" applyProtection="1"/>
    <xf numFmtId="0" fontId="18" fillId="4" borderId="0" xfId="0" applyFont="1" applyFill="1" applyBorder="1" applyProtection="1"/>
    <xf numFmtId="0" fontId="18" fillId="4" borderId="0" xfId="1" applyFont="1" applyFill="1" applyAlignment="1" applyProtection="1">
      <alignment vertical="center"/>
    </xf>
    <xf numFmtId="3" fontId="22" fillId="4" borderId="1" xfId="1" applyNumberFormat="1" applyFont="1" applyFill="1" applyBorder="1" applyAlignment="1" applyProtection="1">
      <alignment horizontal="center" vertical="center" wrapText="1"/>
    </xf>
    <xf numFmtId="0" fontId="18" fillId="2" borderId="0" xfId="0" applyFont="1" applyFill="1" applyBorder="1" applyProtection="1"/>
    <xf numFmtId="0" fontId="18" fillId="2" borderId="0" xfId="0" applyFont="1" applyFill="1" applyProtection="1"/>
    <xf numFmtId="3" fontId="22" fillId="4" borderId="1" xfId="1" applyNumberFormat="1" applyFont="1" applyFill="1" applyBorder="1" applyAlignment="1" applyProtection="1">
      <alignment horizontal="right" vertical="center"/>
    </xf>
    <xf numFmtId="3" fontId="18" fillId="4" borderId="1" xfId="1" applyNumberFormat="1" applyFont="1" applyFill="1" applyBorder="1" applyAlignment="1" applyProtection="1">
      <alignment horizontal="right" vertical="center" wrapText="1"/>
    </xf>
    <xf numFmtId="3" fontId="22" fillId="4" borderId="1" xfId="1" applyNumberFormat="1" applyFont="1" applyFill="1" applyBorder="1" applyAlignment="1" applyProtection="1">
      <alignment horizontal="right" vertical="center" wrapText="1"/>
    </xf>
    <xf numFmtId="0" fontId="22" fillId="4" borderId="1" xfId="0" applyFont="1" applyFill="1" applyBorder="1" applyProtection="1"/>
    <xf numFmtId="3" fontId="22" fillId="4" borderId="1" xfId="0" applyNumberFormat="1" applyFont="1" applyFill="1" applyBorder="1" applyProtection="1"/>
    <xf numFmtId="0" fontId="22" fillId="0" borderId="1" xfId="1" applyFont="1" applyFill="1" applyBorder="1" applyAlignment="1" applyProtection="1">
      <alignment horizontal="left" vertical="center" wrapText="1" indent="1"/>
    </xf>
    <xf numFmtId="0" fontId="18" fillId="0" borderId="1" xfId="1" applyFont="1" applyFill="1" applyBorder="1" applyAlignment="1" applyProtection="1">
      <alignment horizontal="left" vertical="center" wrapText="1" indent="2"/>
    </xf>
    <xf numFmtId="3" fontId="22" fillId="5" borderId="1" xfId="1" applyNumberFormat="1" applyFont="1" applyFill="1" applyBorder="1" applyAlignment="1" applyProtection="1">
      <alignment horizontal="left" vertical="center" wrapText="1"/>
    </xf>
    <xf numFmtId="3" fontId="22" fillId="5" borderId="1" xfId="1" applyNumberFormat="1" applyFont="1" applyFill="1" applyBorder="1" applyAlignment="1" applyProtection="1">
      <alignment horizontal="center" vertical="center" wrapText="1"/>
    </xf>
    <xf numFmtId="0" fontId="18" fillId="5" borderId="0" xfId="1" applyFont="1" applyFill="1" applyProtection="1">
      <protection locked="0"/>
    </xf>
    <xf numFmtId="0" fontId="18" fillId="5" borderId="0" xfId="0" applyFont="1" applyFill="1" applyAlignment="1" applyProtection="1">
      <alignment horizontal="center" vertical="center"/>
      <protection locked="0"/>
    </xf>
    <xf numFmtId="0" fontId="23" fillId="5" borderId="0" xfId="1" applyFont="1" applyFill="1" applyAlignment="1" applyProtection="1">
      <alignment horizontal="center" vertical="center" wrapText="1"/>
      <protection locked="0"/>
    </xf>
    <xf numFmtId="0" fontId="18" fillId="5" borderId="0" xfId="1" applyFont="1" applyFill="1" applyAlignment="1" applyProtection="1">
      <alignment horizontal="center" vertical="center" wrapText="1"/>
      <protection locked="0"/>
    </xf>
    <xf numFmtId="0" fontId="18" fillId="5" borderId="0" xfId="1" applyFont="1" applyFill="1" applyAlignment="1" applyProtection="1">
      <alignment horizontal="center" vertical="center"/>
      <protection locked="0"/>
    </xf>
    <xf numFmtId="0" fontId="18" fillId="5" borderId="0" xfId="0" applyFont="1" applyFill="1" applyProtection="1">
      <protection locked="0"/>
    </xf>
    <xf numFmtId="0" fontId="18" fillId="0" borderId="1" xfId="1" applyFont="1" applyFill="1" applyBorder="1" applyAlignment="1" applyProtection="1">
      <alignment horizontal="left" vertical="center" wrapText="1" indent="3"/>
    </xf>
    <xf numFmtId="0" fontId="18" fillId="0" borderId="1" xfId="1" applyFont="1" applyFill="1" applyBorder="1" applyAlignment="1" applyProtection="1">
      <alignment horizontal="left" vertical="center" wrapText="1" indent="1"/>
    </xf>
    <xf numFmtId="0" fontId="22" fillId="0" borderId="1" xfId="0" applyFont="1" applyFill="1" applyBorder="1" applyProtection="1">
      <protection locked="0"/>
    </xf>
    <xf numFmtId="0" fontId="18" fillId="4" borderId="0" xfId="1" applyFont="1" applyFill="1" applyAlignment="1" applyProtection="1">
      <alignment horizontal="center" vertical="center"/>
    </xf>
    <xf numFmtId="0" fontId="18" fillId="4" borderId="0" xfId="1" applyFont="1" applyFill="1" applyBorder="1" applyAlignment="1" applyProtection="1">
      <alignment horizontal="right" vertical="center"/>
    </xf>
    <xf numFmtId="0" fontId="18" fillId="4" borderId="0" xfId="1" applyFont="1" applyFill="1" applyBorder="1" applyAlignment="1" applyProtection="1">
      <alignment horizontal="left" vertical="center"/>
    </xf>
    <xf numFmtId="0" fontId="18" fillId="4" borderId="0" xfId="0" applyFont="1" applyFill="1" applyBorder="1" applyProtection="1">
      <protection locked="0"/>
    </xf>
    <xf numFmtId="0" fontId="18" fillId="4" borderId="0" xfId="0" applyFont="1" applyFill="1" applyProtection="1">
      <protection locked="0"/>
    </xf>
    <xf numFmtId="3" fontId="22" fillId="4" borderId="1" xfId="1" applyNumberFormat="1" applyFont="1" applyFill="1" applyBorder="1" applyAlignment="1" applyProtection="1">
      <alignment horizontal="left" vertical="center" wrapText="1"/>
    </xf>
    <xf numFmtId="0" fontId="18" fillId="4" borderId="1" xfId="0" applyFont="1" applyFill="1" applyBorder="1" applyProtection="1"/>
    <xf numFmtId="0" fontId="18" fillId="4" borderId="0" xfId="0" applyFont="1" applyFill="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18" fillId="0" borderId="0" xfId="0" applyFont="1" applyFill="1" applyBorder="1" applyProtection="1">
      <protection locked="0"/>
    </xf>
    <xf numFmtId="0" fontId="18" fillId="4" borderId="0" xfId="3" applyFont="1" applyFill="1" applyAlignment="1" applyProtection="1">
      <alignment horizontal="center" vertical="center"/>
      <protection locked="0"/>
    </xf>
    <xf numFmtId="0" fontId="18" fillId="4" borderId="0" xfId="3" applyFont="1" applyFill="1" applyProtection="1"/>
    <xf numFmtId="0" fontId="18" fillId="4" borderId="3" xfId="0" applyFont="1" applyFill="1" applyBorder="1" applyAlignment="1" applyProtection="1">
      <alignment horizontal="left"/>
    </xf>
    <xf numFmtId="0" fontId="18" fillId="4" borderId="0" xfId="0" applyFont="1" applyFill="1" applyBorder="1" applyAlignment="1" applyProtection="1">
      <alignment horizontal="left"/>
    </xf>
    <xf numFmtId="0" fontId="18" fillId="4" borderId="1" xfId="2" applyFont="1" applyFill="1" applyBorder="1" applyAlignment="1" applyProtection="1">
      <alignment horizontal="right" vertical="top"/>
    </xf>
    <xf numFmtId="0" fontId="22" fillId="4" borderId="4" xfId="3" applyFont="1" applyFill="1" applyBorder="1" applyAlignment="1" applyProtection="1">
      <alignment horizontal="right"/>
    </xf>
    <xf numFmtId="0" fontId="22" fillId="0" borderId="0" xfId="0" applyFont="1" applyFill="1" applyBorder="1" applyAlignment="1" applyProtection="1">
      <alignment horizontal="left"/>
    </xf>
    <xf numFmtId="0" fontId="18" fillId="0" borderId="0" xfId="0" applyFont="1" applyFill="1" applyBorder="1" applyProtection="1"/>
    <xf numFmtId="0" fontId="18" fillId="4" borderId="0" xfId="0" applyFont="1" applyFill="1" applyBorder="1" applyAlignment="1" applyProtection="1">
      <alignment horizontal="left" wrapText="1"/>
    </xf>
    <xf numFmtId="0" fontId="18" fillId="4" borderId="3" xfId="0" applyFont="1" applyFill="1" applyBorder="1" applyAlignment="1" applyProtection="1">
      <alignment horizontal="left" wrapText="1"/>
    </xf>
    <xf numFmtId="0" fontId="18" fillId="4" borderId="3" xfId="0" applyFont="1" applyFill="1" applyBorder="1" applyProtection="1"/>
    <xf numFmtId="0" fontId="22" fillId="4" borderId="3" xfId="0" applyFont="1" applyFill="1" applyBorder="1" applyAlignment="1" applyProtection="1">
      <alignment horizontal="center" vertical="center" wrapText="1"/>
    </xf>
    <xf numFmtId="0" fontId="22" fillId="4" borderId="1" xfId="0" applyFont="1" applyFill="1" applyBorder="1" applyAlignment="1" applyProtection="1">
      <alignment horizontal="right" vertical="center" wrapText="1"/>
    </xf>
    <xf numFmtId="0" fontId="18" fillId="4" borderId="0" xfId="0" applyFont="1" applyFill="1" applyAlignment="1" applyProtection="1">
      <alignment horizontal="center" vertical="center"/>
    </xf>
    <xf numFmtId="0" fontId="18" fillId="4" borderId="3" xfId="1" applyFont="1" applyFill="1" applyBorder="1" applyAlignment="1" applyProtection="1">
      <alignment horizontal="left" vertical="center"/>
    </xf>
    <xf numFmtId="0" fontId="18" fillId="0" borderId="0" xfId="0" applyFont="1" applyFill="1" applyAlignment="1" applyProtection="1">
      <alignment horizontal="center" vertical="center"/>
    </xf>
    <xf numFmtId="0" fontId="21" fillId="4" borderId="5" xfId="4" applyFont="1" applyFill="1" applyBorder="1" applyAlignment="1" applyProtection="1">
      <alignment horizontal="center" vertical="center" wrapText="1"/>
    </xf>
    <xf numFmtId="0" fontId="21" fillId="4" borderId="1" xfId="4" applyFont="1" applyFill="1" applyBorder="1" applyAlignment="1" applyProtection="1">
      <alignment horizontal="center" vertical="center" wrapText="1"/>
    </xf>
    <xf numFmtId="0" fontId="17" fillId="4" borderId="0" xfId="0" applyFont="1" applyFill="1" applyProtection="1"/>
    <xf numFmtId="0" fontId="0" fillId="4" borderId="0" xfId="0" applyFill="1" applyProtection="1"/>
    <xf numFmtId="14" fontId="18" fillId="4" borderId="0" xfId="1" applyNumberFormat="1" applyFont="1" applyFill="1" applyBorder="1" applyAlignment="1" applyProtection="1">
      <alignment vertical="center"/>
    </xf>
    <xf numFmtId="0" fontId="18" fillId="4" borderId="0" xfId="1" applyFont="1" applyFill="1" applyBorder="1" applyAlignment="1" applyProtection="1">
      <alignment vertical="center"/>
    </xf>
    <xf numFmtId="14" fontId="18" fillId="4" borderId="0" xfId="1" applyNumberFormat="1" applyFont="1" applyFill="1" applyBorder="1" applyAlignment="1" applyProtection="1">
      <alignment horizontal="center" vertical="center"/>
    </xf>
    <xf numFmtId="0" fontId="13" fillId="4" borderId="0" xfId="1" applyFont="1" applyFill="1" applyAlignment="1" applyProtection="1">
      <alignment horizontal="left" vertical="center"/>
    </xf>
    <xf numFmtId="0" fontId="12" fillId="4" borderId="0" xfId="0" applyFont="1" applyFill="1" applyProtection="1"/>
    <xf numFmtId="0" fontId="0" fillId="4" borderId="0" xfId="0" applyFill="1" applyProtection="1">
      <protection locked="0"/>
    </xf>
    <xf numFmtId="0" fontId="0" fillId="4" borderId="0" xfId="0" applyFill="1" applyBorder="1" applyProtection="1">
      <protection locked="0"/>
    </xf>
    <xf numFmtId="14" fontId="18" fillId="0" borderId="0" xfId="1" applyNumberFormat="1" applyFont="1" applyFill="1" applyBorder="1" applyAlignment="1" applyProtection="1">
      <alignment horizontal="center" vertical="center"/>
    </xf>
    <xf numFmtId="0" fontId="0" fillId="0" borderId="0" xfId="0" applyFill="1" applyBorder="1" applyProtection="1"/>
    <xf numFmtId="0" fontId="0" fillId="0" borderId="0" xfId="0" applyFill="1" applyProtection="1"/>
    <xf numFmtId="0" fontId="18" fillId="4" borderId="0" xfId="1" applyFont="1" applyFill="1" applyBorder="1" applyAlignment="1" applyProtection="1">
      <alignment vertical="center"/>
      <protection locked="0"/>
    </xf>
    <xf numFmtId="0" fontId="18" fillId="4" borderId="0" xfId="3" applyFont="1" applyFill="1" applyProtection="1">
      <protection locked="0"/>
    </xf>
    <xf numFmtId="0" fontId="18" fillId="4" borderId="0" xfId="1" applyFont="1" applyFill="1" applyProtection="1">
      <protection locked="0"/>
    </xf>
    <xf numFmtId="0" fontId="23" fillId="4" borderId="0" xfId="1" applyFont="1" applyFill="1" applyAlignment="1" applyProtection="1">
      <alignment horizontal="center" vertical="center" wrapText="1"/>
      <protection locked="0"/>
    </xf>
    <xf numFmtId="14" fontId="22" fillId="0" borderId="0" xfId="0" applyNumberFormat="1" applyFont="1" applyFill="1" applyBorder="1" applyAlignment="1" applyProtection="1">
      <alignment horizontal="center" vertical="center" wrapText="1"/>
    </xf>
    <xf numFmtId="0" fontId="18" fillId="4" borderId="0" xfId="1" applyFont="1" applyFill="1" applyAlignment="1" applyProtection="1">
      <alignment horizontal="center" vertical="center"/>
    </xf>
    <xf numFmtId="0" fontId="18" fillId="4" borderId="0" xfId="1" applyFont="1" applyFill="1" applyBorder="1" applyAlignment="1" applyProtection="1">
      <alignment horizontal="center" vertical="center"/>
    </xf>
    <xf numFmtId="0" fontId="18" fillId="4" borderId="0" xfId="1" applyFont="1" applyFill="1" applyBorder="1" applyAlignment="1" applyProtection="1">
      <alignment horizontal="center" vertical="center"/>
      <protection locked="0"/>
    </xf>
    <xf numFmtId="14" fontId="18" fillId="0" borderId="0" xfId="1" applyNumberFormat="1" applyFont="1" applyFill="1" applyBorder="1" applyAlignment="1" applyProtection="1">
      <alignment horizontal="right" vertical="center"/>
    </xf>
    <xf numFmtId="0" fontId="18" fillId="2" borderId="0" xfId="0" applyFont="1" applyFill="1" applyProtection="1">
      <protection locked="0"/>
    </xf>
    <xf numFmtId="0" fontId="0" fillId="2" borderId="0" xfId="0" applyFill="1"/>
    <xf numFmtId="0" fontId="22" fillId="2" borderId="0" xfId="0" applyFont="1" applyFill="1" applyAlignment="1" applyProtection="1">
      <alignment horizontal="center"/>
      <protection locked="0"/>
    </xf>
    <xf numFmtId="0" fontId="18" fillId="2" borderId="0" xfId="0" applyFont="1" applyFill="1" applyAlignment="1" applyProtection="1">
      <alignment horizontal="center" vertical="center"/>
      <protection locked="0"/>
    </xf>
    <xf numFmtId="0" fontId="18" fillId="2" borderId="3" xfId="0" applyFont="1" applyFill="1" applyBorder="1" applyProtection="1">
      <protection locked="0"/>
    </xf>
    <xf numFmtId="0" fontId="22" fillId="2" borderId="0" xfId="0" applyFont="1" applyFill="1" applyProtection="1">
      <protection locked="0"/>
    </xf>
    <xf numFmtId="0" fontId="18" fillId="2" borderId="0" xfId="0" applyFont="1" applyFill="1" applyBorder="1" applyProtection="1">
      <protection locked="0"/>
    </xf>
    <xf numFmtId="0" fontId="17" fillId="2" borderId="0" xfId="0" applyFont="1" applyFill="1"/>
    <xf numFmtId="0" fontId="17" fillId="4" borderId="1" xfId="3" applyFont="1" applyFill="1" applyBorder="1" applyAlignment="1" applyProtection="1">
      <alignment horizontal="center" vertical="center"/>
    </xf>
    <xf numFmtId="0" fontId="17" fillId="4" borderId="1" xfId="3" applyFont="1" applyFill="1" applyBorder="1" applyAlignment="1" applyProtection="1">
      <alignment horizontal="center" vertical="center" wrapText="1"/>
    </xf>
    <xf numFmtId="0" fontId="17" fillId="4" borderId="2" xfId="3" applyFont="1" applyFill="1" applyBorder="1" applyAlignment="1" applyProtection="1">
      <alignment horizontal="center" vertical="center" wrapText="1"/>
    </xf>
    <xf numFmtId="0" fontId="22" fillId="0" borderId="0" xfId="3" applyFont="1" applyProtection="1">
      <protection locked="0"/>
    </xf>
    <xf numFmtId="0" fontId="18" fillId="0" borderId="0" xfId="3" applyFont="1" applyBorder="1" applyProtection="1">
      <protection locked="0"/>
    </xf>
    <xf numFmtId="0" fontId="18" fillId="0" borderId="3" xfId="3" applyFont="1" applyBorder="1" applyProtection="1">
      <protection locked="0"/>
    </xf>
    <xf numFmtId="0" fontId="22" fillId="0" borderId="0" xfId="3" applyFont="1" applyAlignment="1" applyProtection="1">
      <alignment horizontal="left"/>
      <protection locked="0"/>
    </xf>
    <xf numFmtId="0" fontId="18" fillId="0" borderId="0" xfId="3" applyFont="1" applyAlignment="1" applyProtection="1">
      <alignment horizontal="left"/>
      <protection locked="0"/>
    </xf>
    <xf numFmtId="0" fontId="12" fillId="0" borderId="0" xfId="3"/>
    <xf numFmtId="0" fontId="18" fillId="0" borderId="0" xfId="0" applyFont="1" applyAlignment="1" applyProtection="1">
      <alignment horizontal="left"/>
      <protection locked="0"/>
    </xf>
    <xf numFmtId="0" fontId="18" fillId="0" borderId="5" xfId="2" applyFont="1" applyFill="1" applyBorder="1" applyAlignment="1" applyProtection="1">
      <alignment horizontal="left" vertical="center" wrapText="1" indent="2"/>
    </xf>
    <xf numFmtId="4" fontId="18" fillId="0" borderId="4" xfId="2" applyNumberFormat="1" applyFont="1" applyFill="1" applyBorder="1" applyAlignment="1" applyProtection="1">
      <alignment horizontal="right" vertical="center"/>
      <protection locked="0"/>
    </xf>
    <xf numFmtId="0" fontId="22" fillId="2" borderId="0" xfId="0" applyFont="1" applyFill="1" applyBorder="1" applyAlignment="1" applyProtection="1">
      <alignment horizontal="left"/>
    </xf>
    <xf numFmtId="14" fontId="18" fillId="0" borderId="0" xfId="1" applyNumberFormat="1" applyFont="1" applyFill="1" applyBorder="1" applyAlignment="1" applyProtection="1">
      <alignment vertical="center"/>
    </xf>
    <xf numFmtId="0" fontId="0" fillId="2" borderId="0" xfId="0" applyFill="1" applyProtection="1">
      <protection locked="0"/>
    </xf>
    <xf numFmtId="0" fontId="22" fillId="2" borderId="0" xfId="0" applyFont="1" applyFill="1" applyAlignment="1" applyProtection="1">
      <alignment horizontal="left"/>
      <protection locked="0"/>
    </xf>
    <xf numFmtId="0" fontId="18" fillId="2" borderId="0" xfId="0" applyFont="1" applyFill="1" applyAlignment="1" applyProtection="1">
      <alignment horizontal="left"/>
      <protection locked="0"/>
    </xf>
    <xf numFmtId="0" fontId="12" fillId="2" borderId="0" xfId="0" applyFont="1" applyFill="1"/>
    <xf numFmtId="0" fontId="22" fillId="4" borderId="0" xfId="0" applyFont="1" applyFill="1" applyBorder="1" applyAlignment="1" applyProtection="1">
      <alignment horizontal="center"/>
      <protection locked="0"/>
    </xf>
    <xf numFmtId="0" fontId="18" fillId="4" borderId="0" xfId="0" applyFont="1" applyFill="1" applyBorder="1" applyAlignment="1" applyProtection="1">
      <alignment horizontal="center" vertical="center"/>
      <protection locked="0"/>
    </xf>
    <xf numFmtId="0" fontId="22" fillId="0" borderId="0" xfId="0" applyFont="1" applyBorder="1" applyAlignment="1" applyProtection="1">
      <alignment horizontal="left"/>
    </xf>
    <xf numFmtId="0" fontId="22" fillId="0" borderId="1" xfId="1" applyFont="1" applyFill="1" applyBorder="1" applyAlignment="1" applyProtection="1">
      <alignment horizontal="left" vertical="center" wrapText="1"/>
    </xf>
    <xf numFmtId="0" fontId="22" fillId="5" borderId="0" xfId="1" applyFont="1" applyFill="1" applyAlignment="1" applyProtection="1">
      <alignment horizontal="center" vertical="center"/>
      <protection locked="0"/>
    </xf>
    <xf numFmtId="3" fontId="18" fillId="5" borderId="0" xfId="1" applyNumberFormat="1" applyFont="1" applyFill="1" applyAlignment="1" applyProtection="1">
      <alignment horizontal="center" vertical="center"/>
      <protection locked="0"/>
    </xf>
    <xf numFmtId="3" fontId="18" fillId="0" borderId="0" xfId="1" applyNumberFormat="1" applyFont="1" applyAlignment="1" applyProtection="1">
      <alignment horizontal="center" vertical="center"/>
      <protection locked="0"/>
    </xf>
    <xf numFmtId="0" fontId="27" fillId="5" borderId="0" xfId="0" applyFont="1" applyFill="1" applyAlignment="1" applyProtection="1">
      <alignment vertical="center"/>
      <protection locked="0"/>
    </xf>
    <xf numFmtId="0" fontId="27" fillId="0" borderId="0" xfId="0" applyFont="1" applyAlignment="1" applyProtection="1">
      <alignment vertical="center"/>
      <protection locked="0"/>
    </xf>
    <xf numFmtId="0" fontId="18" fillId="0" borderId="1" xfId="1" applyFont="1" applyFill="1" applyBorder="1" applyAlignment="1" applyProtection="1">
      <alignment horizontal="left" vertical="center" wrapText="1" indent="4"/>
    </xf>
    <xf numFmtId="0" fontId="18" fillId="0" borderId="5" xfId="0" applyFont="1" applyFill="1" applyBorder="1" applyAlignment="1" applyProtection="1">
      <alignment horizontal="left" vertical="center" indent="1"/>
    </xf>
    <xf numFmtId="0" fontId="18" fillId="4" borderId="0" xfId="1" applyFont="1" applyFill="1" applyAlignment="1" applyProtection="1">
      <alignment wrapText="1"/>
    </xf>
    <xf numFmtId="0" fontId="18" fillId="4" borderId="0" xfId="0" applyFont="1" applyFill="1" applyBorder="1" applyAlignment="1" applyProtection="1">
      <alignment wrapText="1"/>
    </xf>
    <xf numFmtId="0" fontId="18" fillId="0" borderId="0" xfId="0" applyFont="1" applyFill="1" applyBorder="1" applyAlignment="1" applyProtection="1">
      <alignment wrapText="1"/>
      <protection locked="0"/>
    </xf>
    <xf numFmtId="0" fontId="18" fillId="0" borderId="0" xfId="0" applyFont="1" applyAlignment="1" applyProtection="1">
      <alignment wrapText="1"/>
      <protection locked="0"/>
    </xf>
    <xf numFmtId="0" fontId="18" fillId="0" borderId="0" xfId="3" applyFont="1" applyAlignment="1" applyProtection="1">
      <alignment wrapText="1"/>
      <protection locked="0"/>
    </xf>
    <xf numFmtId="0" fontId="18" fillId="0" borderId="1" xfId="0" applyFont="1" applyFill="1" applyBorder="1" applyAlignment="1" applyProtection="1">
      <alignment horizontal="left" vertical="center" wrapText="1" indent="2"/>
    </xf>
    <xf numFmtId="0" fontId="28" fillId="4" borderId="0" xfId="1" applyFont="1" applyFill="1" applyAlignment="1" applyProtection="1">
      <alignment horizontal="right" vertical="center"/>
    </xf>
    <xf numFmtId="0" fontId="18" fillId="4" borderId="1" xfId="0" applyFont="1" applyFill="1" applyBorder="1" applyProtection="1">
      <protection locked="0"/>
    </xf>
    <xf numFmtId="0" fontId="22" fillId="2" borderId="1" xfId="1" applyFont="1" applyFill="1" applyBorder="1" applyAlignment="1" applyProtection="1">
      <alignment vertical="center" wrapText="1"/>
    </xf>
    <xf numFmtId="0" fontId="22" fillId="0" borderId="5" xfId="1" applyFont="1" applyFill="1" applyBorder="1" applyAlignment="1" applyProtection="1">
      <alignment horizontal="left" vertical="center" wrapText="1"/>
    </xf>
    <xf numFmtId="0" fontId="22" fillId="2" borderId="4" xfId="0" applyFont="1" applyFill="1" applyBorder="1" applyProtection="1"/>
    <xf numFmtId="3" fontId="18" fillId="4" borderId="30" xfId="1" applyNumberFormat="1" applyFont="1" applyFill="1" applyBorder="1" applyAlignment="1" applyProtection="1">
      <alignment horizontal="right" vertical="center" wrapText="1"/>
    </xf>
    <xf numFmtId="0" fontId="22" fillId="4" borderId="2" xfId="0" applyFont="1" applyFill="1" applyBorder="1" applyProtection="1"/>
    <xf numFmtId="3" fontId="18" fillId="4" borderId="28" xfId="1" applyNumberFormat="1" applyFont="1" applyFill="1" applyBorder="1" applyAlignment="1" applyProtection="1">
      <alignment horizontal="right" vertical="center" wrapText="1"/>
    </xf>
    <xf numFmtId="0" fontId="18" fillId="4" borderId="0" xfId="1" applyFont="1" applyFill="1" applyAlignment="1" applyProtection="1">
      <alignment horizontal="center" vertical="center"/>
    </xf>
    <xf numFmtId="0" fontId="18" fillId="4" borderId="0" xfId="1" applyFont="1" applyFill="1" applyBorder="1" applyAlignment="1" applyProtection="1">
      <alignment horizontal="center" vertical="center"/>
    </xf>
    <xf numFmtId="0" fontId="18" fillId="0" borderId="0" xfId="0" applyFont="1" applyAlignment="1">
      <alignment vertical="center"/>
    </xf>
    <xf numFmtId="0" fontId="18" fillId="0" borderId="0" xfId="0" applyFont="1" applyAlignment="1" applyProtection="1">
      <alignment vertical="center"/>
      <protection locked="0"/>
    </xf>
    <xf numFmtId="0" fontId="18" fillId="4" borderId="0" xfId="0" applyFont="1" applyFill="1" applyBorder="1" applyAlignment="1">
      <alignment vertical="center"/>
    </xf>
    <xf numFmtId="0" fontId="18" fillId="4" borderId="35" xfId="1" applyFont="1" applyFill="1" applyBorder="1" applyAlignment="1" applyProtection="1">
      <alignment horizontal="left" vertical="center"/>
    </xf>
    <xf numFmtId="0" fontId="18" fillId="4" borderId="0" xfId="0" applyFont="1" applyFill="1" applyBorder="1" applyAlignment="1" applyProtection="1">
      <alignment vertical="center"/>
    </xf>
    <xf numFmtId="0" fontId="18" fillId="4" borderId="35" xfId="0" applyFont="1" applyFill="1" applyBorder="1" applyAlignment="1" applyProtection="1">
      <alignment vertical="center"/>
    </xf>
    <xf numFmtId="0" fontId="18" fillId="2" borderId="0" xfId="1" applyFont="1" applyFill="1" applyBorder="1" applyAlignment="1" applyProtection="1">
      <alignment horizontal="left" vertical="center" wrapText="1" indent="1"/>
    </xf>
    <xf numFmtId="0" fontId="17" fillId="4" borderId="1" xfId="0" applyFont="1" applyFill="1" applyBorder="1"/>
    <xf numFmtId="0" fontId="22" fillId="4" borderId="1" xfId="1" applyFont="1" applyFill="1" applyBorder="1" applyAlignment="1" applyProtection="1">
      <alignment horizontal="left" vertical="center" wrapText="1" indent="1"/>
    </xf>
    <xf numFmtId="0" fontId="22" fillId="4" borderId="1" xfId="0" applyFont="1" applyFill="1" applyBorder="1" applyProtection="1">
      <protection locked="0"/>
    </xf>
    <xf numFmtId="0" fontId="18" fillId="4" borderId="0" xfId="1" applyFont="1" applyFill="1" applyBorder="1" applyAlignment="1" applyProtection="1">
      <alignment horizontal="center" vertical="center"/>
    </xf>
    <xf numFmtId="0" fontId="18" fillId="0" borderId="0" xfId="3" applyFont="1" applyFill="1" applyBorder="1" applyProtection="1">
      <protection locked="0"/>
    </xf>
    <xf numFmtId="0" fontId="18" fillId="0" borderId="0" xfId="3" applyFont="1" applyFill="1" applyProtection="1">
      <protection locked="0"/>
    </xf>
    <xf numFmtId="0" fontId="27" fillId="4" borderId="35" xfId="0" applyFont="1" applyFill="1" applyBorder="1" applyAlignment="1">
      <alignment vertical="center"/>
    </xf>
    <xf numFmtId="14" fontId="18" fillId="0" borderId="0" xfId="1" applyNumberFormat="1" applyFont="1" applyFill="1" applyBorder="1" applyAlignment="1" applyProtection="1">
      <alignment horizontal="center" vertical="center"/>
    </xf>
    <xf numFmtId="0" fontId="18" fillId="4" borderId="0" xfId="1" applyFont="1" applyFill="1" applyAlignment="1" applyProtection="1">
      <alignment horizontal="center" vertical="center"/>
    </xf>
    <xf numFmtId="0" fontId="18" fillId="4" borderId="0" xfId="1" applyFont="1" applyFill="1" applyBorder="1" applyAlignment="1" applyProtection="1">
      <alignment horizontal="center" vertical="center"/>
    </xf>
    <xf numFmtId="0" fontId="18" fillId="4" borderId="0" xfId="1" applyFont="1" applyFill="1" applyAlignment="1" applyProtection="1">
      <alignment horizontal="right" vertical="center"/>
    </xf>
    <xf numFmtId="0" fontId="18" fillId="4" borderId="0" xfId="3" applyFont="1" applyFill="1" applyAlignment="1" applyProtection="1">
      <alignment horizontal="left" vertical="center"/>
    </xf>
    <xf numFmtId="0" fontId="12" fillId="4" borderId="0" xfId="3" applyFill="1" applyBorder="1"/>
    <xf numFmtId="0" fontId="21" fillId="3" borderId="1" xfId="3" applyFont="1" applyFill="1" applyBorder="1" applyAlignment="1">
      <alignment horizontal="center" vertical="center"/>
    </xf>
    <xf numFmtId="0" fontId="21" fillId="3" borderId="1" xfId="3" applyFont="1" applyFill="1" applyBorder="1" applyAlignment="1">
      <alignment horizontal="center" vertical="center" wrapText="1"/>
    </xf>
    <xf numFmtId="0" fontId="21" fillId="0" borderId="1" xfId="3" applyFont="1" applyBorder="1" applyAlignment="1">
      <alignment horizontal="left" vertical="center"/>
    </xf>
    <xf numFmtId="0" fontId="19" fillId="0" borderId="1" xfId="3" applyFont="1" applyBorder="1"/>
    <xf numFmtId="3" fontId="19" fillId="2" borderId="1" xfId="3" applyNumberFormat="1" applyFont="1" applyFill="1" applyBorder="1"/>
    <xf numFmtId="0" fontId="21" fillId="0" borderId="1" xfId="3" applyFont="1" applyBorder="1" applyAlignment="1">
      <alignment horizontal="center"/>
    </xf>
    <xf numFmtId="3" fontId="19" fillId="0" borderId="1" xfId="3" applyNumberFormat="1" applyFont="1" applyBorder="1"/>
    <xf numFmtId="0" fontId="19" fillId="0" borderId="1" xfId="3" applyFont="1" applyBorder="1" applyAlignment="1">
      <alignment horizontal="right"/>
    </xf>
    <xf numFmtId="0" fontId="19" fillId="2" borderId="1" xfId="3" applyFont="1" applyFill="1" applyBorder="1"/>
    <xf numFmtId="0" fontId="21" fillId="0" borderId="1" xfId="3" applyFont="1" applyBorder="1" applyAlignment="1">
      <alignment horizontal="center" vertical="center"/>
    </xf>
    <xf numFmtId="0" fontId="19" fillId="4" borderId="1" xfId="3" applyFont="1" applyFill="1" applyBorder="1"/>
    <xf numFmtId="0" fontId="19" fillId="0" borderId="1" xfId="3" applyFont="1" applyBorder="1" applyAlignment="1">
      <alignment horizontal="left" vertical="center"/>
    </xf>
    <xf numFmtId="0" fontId="19" fillId="0" borderId="0" xfId="3" applyFont="1" applyBorder="1" applyAlignment="1">
      <alignment horizontal="right"/>
    </xf>
    <xf numFmtId="0" fontId="19" fillId="0" borderId="0" xfId="3" applyFont="1" applyBorder="1" applyAlignment="1">
      <alignment horizontal="left" vertical="center"/>
    </xf>
    <xf numFmtId="0" fontId="19" fillId="0" borderId="0" xfId="3" applyFont="1" applyBorder="1"/>
    <xf numFmtId="0" fontId="17" fillId="0" borderId="0" xfId="3" applyFont="1"/>
    <xf numFmtId="0" fontId="12" fillId="0" borderId="0" xfId="3" applyFill="1"/>
    <xf numFmtId="0" fontId="22" fillId="0" borderId="0" xfId="0" applyFont="1" applyFill="1" applyBorder="1" applyProtection="1">
      <protection locked="0"/>
    </xf>
    <xf numFmtId="3" fontId="22" fillId="2" borderId="0" xfId="1" applyNumberFormat="1" applyFont="1" applyFill="1" applyBorder="1" applyAlignment="1" applyProtection="1">
      <alignment horizontal="center" vertical="center" wrapText="1"/>
      <protection locked="0"/>
    </xf>
    <xf numFmtId="0" fontId="18" fillId="0" borderId="1" xfId="1" applyFont="1" applyFill="1" applyBorder="1" applyAlignment="1" applyProtection="1">
      <alignment horizontal="left" wrapText="1"/>
    </xf>
    <xf numFmtId="0" fontId="22" fillId="0" borderId="1" xfId="1" applyFont="1" applyFill="1" applyBorder="1" applyAlignment="1" applyProtection="1">
      <alignment horizontal="left" wrapText="1"/>
    </xf>
    <xf numFmtId="0" fontId="22" fillId="0" borderId="1" xfId="0" applyFont="1" applyFill="1" applyBorder="1" applyAlignment="1" applyProtection="1">
      <protection locked="0"/>
    </xf>
    <xf numFmtId="0" fontId="18" fillId="0" borderId="0" xfId="0" applyFont="1" applyFill="1" applyBorder="1" applyAlignment="1" applyProtection="1">
      <alignment horizontal="left" vertical="center" wrapText="1"/>
      <protection locked="0"/>
    </xf>
    <xf numFmtId="0" fontId="12" fillId="4" borderId="1" xfId="3" applyFont="1" applyFill="1" applyBorder="1" applyAlignment="1" applyProtection="1">
      <alignment horizontal="center" vertical="center"/>
    </xf>
    <xf numFmtId="0" fontId="22" fillId="0" borderId="30" xfId="1" applyFont="1" applyFill="1" applyBorder="1" applyAlignment="1" applyProtection="1">
      <alignment horizontal="left" vertical="center" wrapText="1" indent="1"/>
    </xf>
    <xf numFmtId="0" fontId="22" fillId="0" borderId="30" xfId="0" applyFont="1" applyFill="1" applyBorder="1" applyProtection="1">
      <protection locked="0"/>
    </xf>
    <xf numFmtId="3" fontId="22" fillId="4" borderId="30" xfId="0" applyNumberFormat="1" applyFont="1" applyFill="1" applyBorder="1" applyProtection="1"/>
    <xf numFmtId="0" fontId="22" fillId="2" borderId="0" xfId="0" applyFont="1" applyFill="1" applyBorder="1" applyAlignment="1" applyProtection="1">
      <alignment horizontal="left"/>
      <protection locked="0"/>
    </xf>
    <xf numFmtId="0" fontId="22" fillId="4" borderId="0" xfId="0" applyFont="1" applyFill="1" applyAlignment="1" applyProtection="1"/>
    <xf numFmtId="3" fontId="25" fillId="5" borderId="1" xfId="1" applyNumberFormat="1" applyFont="1" applyFill="1" applyBorder="1" applyAlignment="1" applyProtection="1">
      <alignment horizontal="center" vertical="center" wrapText="1"/>
    </xf>
    <xf numFmtId="3" fontId="25" fillId="4" borderId="1" xfId="1" applyNumberFormat="1" applyFont="1" applyFill="1" applyBorder="1" applyAlignment="1" applyProtection="1">
      <alignment horizontal="center" vertical="center" wrapText="1"/>
    </xf>
    <xf numFmtId="14" fontId="18" fillId="0" borderId="0" xfId="1" applyNumberFormat="1" applyFont="1" applyFill="1" applyBorder="1" applyAlignment="1" applyProtection="1">
      <alignment horizontal="center" vertical="center"/>
    </xf>
    <xf numFmtId="0" fontId="18" fillId="4" borderId="0" xfId="1" applyFont="1" applyFill="1" applyAlignment="1" applyProtection="1">
      <alignment horizontal="center" vertical="center"/>
    </xf>
    <xf numFmtId="0" fontId="18" fillId="2" borderId="0" xfId="0" applyFont="1" applyFill="1" applyAlignment="1" applyProtection="1">
      <alignment horizontal="left"/>
      <protection locked="0"/>
    </xf>
    <xf numFmtId="0" fontId="22" fillId="4" borderId="0" xfId="0" applyFont="1" applyFill="1" applyAlignment="1" applyProtection="1">
      <alignment horizontal="left" vertical="center"/>
    </xf>
    <xf numFmtId="0" fontId="18" fillId="0" borderId="0" xfId="0" applyFont="1" applyAlignment="1" applyProtection="1">
      <alignment horizontal="center" vertical="center"/>
      <protection locked="0"/>
    </xf>
    <xf numFmtId="0" fontId="18" fillId="4" borderId="0" xfId="1" applyFont="1" applyFill="1" applyAlignment="1" applyProtection="1">
      <alignment horizontal="right" vertical="center"/>
    </xf>
    <xf numFmtId="0" fontId="18" fillId="4" borderId="0" xfId="1" applyFont="1" applyFill="1" applyBorder="1" applyAlignment="1" applyProtection="1">
      <alignment horizontal="center" vertical="center"/>
    </xf>
    <xf numFmtId="0" fontId="18" fillId="0" borderId="0" xfId="3" applyFont="1" applyFill="1" applyBorder="1" applyAlignment="1" applyProtection="1">
      <alignment horizontal="left" vertical="center"/>
    </xf>
    <xf numFmtId="0" fontId="18" fillId="0" borderId="0" xfId="0" applyFont="1" applyFill="1" applyAlignment="1">
      <alignment vertical="center"/>
    </xf>
    <xf numFmtId="0" fontId="12" fillId="0" borderId="0" xfId="3" applyFont="1" applyAlignment="1" applyProtection="1">
      <alignment vertical="center"/>
      <protection locked="0"/>
    </xf>
    <xf numFmtId="0" fontId="12" fillId="0" borderId="0" xfId="0" applyFont="1"/>
    <xf numFmtId="0" fontId="12" fillId="4" borderId="0" xfId="3" applyFont="1" applyFill="1" applyProtection="1">
      <protection locked="0"/>
    </xf>
    <xf numFmtId="0" fontId="12" fillId="4" borderId="0" xfId="3" applyFont="1" applyFill="1" applyProtection="1"/>
    <xf numFmtId="0" fontId="12" fillId="0" borderId="0" xfId="3" applyFont="1" applyProtection="1">
      <protection locked="0"/>
    </xf>
    <xf numFmtId="0" fontId="12" fillId="4" borderId="0" xfId="3" applyFont="1" applyFill="1" applyBorder="1" applyProtection="1"/>
    <xf numFmtId="0" fontId="12" fillId="4" borderId="0" xfId="3" applyFont="1" applyFill="1" applyBorder="1" applyProtection="1">
      <protection locked="0"/>
    </xf>
    <xf numFmtId="0" fontId="12" fillId="4" borderId="0" xfId="3" applyFont="1" applyFill="1" applyBorder="1" applyAlignment="1" applyProtection="1">
      <alignment horizontal="left"/>
      <protection locked="0"/>
    </xf>
    <xf numFmtId="0" fontId="12" fillId="0" borderId="0" xfId="3" applyFont="1" applyFill="1" applyProtection="1"/>
    <xf numFmtId="0" fontId="12" fillId="0" borderId="0" xfId="3" applyFont="1" applyFill="1" applyBorder="1" applyProtection="1"/>
    <xf numFmtId="0" fontId="12" fillId="4" borderId="29" xfId="3" applyFont="1" applyFill="1" applyBorder="1" applyProtection="1"/>
    <xf numFmtId="0" fontId="12" fillId="0" borderId="1" xfId="3" applyFont="1" applyBorder="1" applyProtection="1">
      <protection locked="0"/>
    </xf>
    <xf numFmtId="14" fontId="12" fillId="0" borderId="1" xfId="3" applyNumberFormat="1" applyFont="1" applyBorder="1" applyProtection="1">
      <protection locked="0"/>
    </xf>
    <xf numFmtId="0" fontId="32" fillId="0" borderId="1" xfId="14" applyFont="1" applyBorder="1" applyAlignment="1" applyProtection="1">
      <alignment wrapText="1"/>
      <protection locked="0"/>
    </xf>
    <xf numFmtId="14" fontId="12" fillId="4" borderId="1" xfId="3" applyNumberFormat="1" applyFont="1" applyFill="1" applyBorder="1" applyProtection="1"/>
    <xf numFmtId="0" fontId="12" fillId="0" borderId="1" xfId="3" applyFont="1" applyBorder="1" applyAlignment="1" applyProtection="1">
      <alignment horizontal="left" vertical="center"/>
      <protection locked="0"/>
    </xf>
    <xf numFmtId="0" fontId="12" fillId="0" borderId="0" xfId="3" applyFont="1"/>
    <xf numFmtId="0" fontId="12" fillId="0" borderId="0" xfId="3" applyFont="1" applyBorder="1" applyProtection="1">
      <protection locked="0"/>
    </xf>
    <xf numFmtId="0" fontId="22" fillId="4" borderId="6" xfId="2" applyFont="1" applyFill="1" applyBorder="1" applyAlignment="1" applyProtection="1">
      <alignment horizontal="center" vertical="top" wrapText="1"/>
    </xf>
    <xf numFmtId="0" fontId="22" fillId="4" borderId="6" xfId="2" applyFont="1" applyFill="1" applyBorder="1" applyAlignment="1" applyProtection="1">
      <alignment horizontal="center" vertical="center" wrapText="1"/>
    </xf>
    <xf numFmtId="1" fontId="22" fillId="4" borderId="6" xfId="2" applyNumberFormat="1" applyFont="1" applyFill="1" applyBorder="1" applyAlignment="1" applyProtection="1">
      <alignment horizontal="center" vertical="center" wrapText="1"/>
    </xf>
    <xf numFmtId="1" fontId="22" fillId="4" borderId="6" xfId="2" applyNumberFormat="1" applyFont="1" applyFill="1" applyBorder="1" applyAlignment="1" applyProtection="1">
      <alignment horizontal="center" vertical="top" wrapText="1"/>
    </xf>
    <xf numFmtId="0" fontId="18" fillId="0" borderId="6" xfId="2" applyFont="1" applyFill="1" applyBorder="1" applyAlignment="1" applyProtection="1">
      <alignment horizontal="center" vertical="top" wrapText="1"/>
      <protection locked="0"/>
    </xf>
    <xf numFmtId="1" fontId="18" fillId="0" borderId="6" xfId="2" applyNumberFormat="1" applyFont="1" applyFill="1" applyBorder="1" applyAlignment="1" applyProtection="1">
      <alignment horizontal="left" vertical="top" wrapText="1"/>
      <protection locked="0"/>
    </xf>
    <xf numFmtId="0" fontId="18" fillId="0" borderId="6" xfId="2" applyFont="1" applyFill="1" applyBorder="1" applyAlignment="1" applyProtection="1">
      <alignment horizontal="left" vertical="top" wrapText="1"/>
      <protection locked="0"/>
    </xf>
    <xf numFmtId="1" fontId="18" fillId="0" borderId="7" xfId="2" applyNumberFormat="1" applyFont="1" applyFill="1" applyBorder="1" applyAlignment="1" applyProtection="1">
      <alignment horizontal="left" vertical="top" wrapText="1"/>
      <protection locked="0"/>
    </xf>
    <xf numFmtId="0" fontId="18" fillId="0" borderId="7" xfId="2" applyFont="1" applyFill="1" applyBorder="1" applyAlignment="1" applyProtection="1">
      <alignment horizontal="left" vertical="top" wrapText="1"/>
      <protection locked="0"/>
    </xf>
    <xf numFmtId="0" fontId="18" fillId="0" borderId="27" xfId="2" applyFont="1" applyFill="1" applyBorder="1" applyAlignment="1" applyProtection="1">
      <alignment horizontal="left" vertical="top" wrapText="1"/>
      <protection locked="0"/>
    </xf>
    <xf numFmtId="0" fontId="22" fillId="0" borderId="1" xfId="2" applyFont="1" applyFill="1" applyBorder="1" applyAlignment="1" applyProtection="1">
      <alignment horizontal="left" vertical="top" wrapText="1"/>
      <protection locked="0"/>
    </xf>
    <xf numFmtId="0" fontId="12" fillId="2" borderId="0" xfId="0" applyFont="1" applyFill="1" applyBorder="1"/>
    <xf numFmtId="0" fontId="12" fillId="4" borderId="0" xfId="0" applyFont="1" applyFill="1" applyProtection="1">
      <protection locked="0"/>
    </xf>
    <xf numFmtId="0" fontId="12" fillId="4" borderId="0" xfId="0" applyFont="1" applyFill="1" applyBorder="1" applyProtection="1"/>
    <xf numFmtId="0" fontId="12" fillId="2" borderId="0" xfId="0" applyFont="1" applyFill="1" applyProtection="1"/>
    <xf numFmtId="0" fontId="12" fillId="2" borderId="0" xfId="0" applyFont="1" applyFill="1" applyBorder="1" applyProtection="1"/>
    <xf numFmtId="0" fontId="22" fillId="4" borderId="5" xfId="4" applyFont="1" applyFill="1" applyBorder="1" applyAlignment="1" applyProtection="1">
      <alignment horizontal="left" vertical="center" wrapText="1"/>
    </xf>
    <xf numFmtId="0" fontId="22" fillId="4" borderId="1" xfId="4" applyFont="1" applyFill="1" applyBorder="1" applyAlignment="1" applyProtection="1">
      <alignment horizontal="center" vertical="center" wrapText="1"/>
    </xf>
    <xf numFmtId="0" fontId="22" fillId="4" borderId="5" xfId="4" applyFont="1" applyFill="1" applyBorder="1" applyAlignment="1" applyProtection="1">
      <alignment horizontal="center" vertical="center" wrapText="1"/>
    </xf>
    <xf numFmtId="0" fontId="18" fillId="0" borderId="1" xfId="4" applyFont="1" applyBorder="1" applyAlignment="1" applyProtection="1">
      <alignment horizontal="center" vertical="center" wrapText="1"/>
      <protection locked="0"/>
    </xf>
    <xf numFmtId="0" fontId="18" fillId="0" borderId="1" xfId="4" applyFont="1" applyBorder="1" applyAlignment="1" applyProtection="1">
      <alignment vertical="center" wrapText="1"/>
      <protection locked="0"/>
    </xf>
    <xf numFmtId="0" fontId="18" fillId="0" borderId="2" xfId="4" applyFont="1" applyBorder="1" applyAlignment="1" applyProtection="1">
      <alignment vertical="center" wrapText="1"/>
      <protection locked="0"/>
    </xf>
    <xf numFmtId="0" fontId="12" fillId="2" borderId="0" xfId="0" applyFont="1" applyFill="1" applyProtection="1">
      <protection locked="0"/>
    </xf>
    <xf numFmtId="0" fontId="33" fillId="2" borderId="0" xfId="4" applyFont="1" applyFill="1" applyProtection="1">
      <protection locked="0"/>
    </xf>
    <xf numFmtId="0" fontId="12" fillId="2" borderId="3" xfId="0" applyFont="1" applyFill="1" applyBorder="1"/>
    <xf numFmtId="0" fontId="12" fillId="0" borderId="0" xfId="0" applyFont="1" applyProtection="1">
      <protection locked="0"/>
    </xf>
    <xf numFmtId="0" fontId="12" fillId="0" borderId="0" xfId="0" applyFont="1" applyFill="1" applyBorder="1" applyProtection="1"/>
    <xf numFmtId="0" fontId="12" fillId="0" borderId="0" xfId="0" applyFont="1" applyFill="1" applyProtection="1"/>
    <xf numFmtId="0" fontId="12" fillId="4" borderId="0" xfId="0" applyFont="1" applyFill="1" applyBorder="1" applyProtection="1">
      <protection locked="0"/>
    </xf>
    <xf numFmtId="0" fontId="33" fillId="4" borderId="0" xfId="4" applyFont="1" applyFill="1" applyBorder="1" applyProtection="1">
      <protection locked="0"/>
    </xf>
    <xf numFmtId="0" fontId="33" fillId="0" borderId="0" xfId="4" applyFont="1" applyProtection="1">
      <protection locked="0"/>
    </xf>
    <xf numFmtId="14" fontId="32" fillId="0" borderId="2" xfId="5" applyNumberFormat="1" applyFont="1" applyBorder="1" applyAlignment="1" applyProtection="1">
      <alignment wrapText="1"/>
      <protection locked="0"/>
    </xf>
    <xf numFmtId="0" fontId="12" fillId="0" borderId="0" xfId="0" applyFont="1" applyBorder="1" applyProtection="1">
      <protection locked="0"/>
    </xf>
    <xf numFmtId="0" fontId="12" fillId="0" borderId="3" xfId="0" applyFont="1" applyBorder="1"/>
    <xf numFmtId="0" fontId="12" fillId="0" borderId="0" xfId="0" applyFont="1" applyBorder="1"/>
    <xf numFmtId="0" fontId="33" fillId="0" borderId="0" xfId="4" applyFont="1" applyBorder="1" applyProtection="1">
      <protection locked="0"/>
    </xf>
    <xf numFmtId="0" fontId="18" fillId="4" borderId="1" xfId="4" applyFont="1" applyFill="1" applyBorder="1" applyAlignment="1" applyProtection="1">
      <alignment vertical="center" wrapText="1"/>
    </xf>
    <xf numFmtId="0" fontId="18" fillId="4" borderId="1" xfId="4" applyFont="1" applyFill="1" applyBorder="1" applyAlignment="1" applyProtection="1">
      <alignment horizontal="center" vertical="center" wrapText="1"/>
    </xf>
    <xf numFmtId="0" fontId="33" fillId="4" borderId="0" xfId="4" applyFont="1" applyFill="1" applyProtection="1">
      <protection locked="0"/>
    </xf>
    <xf numFmtId="0" fontId="22" fillId="4" borderId="4" xfId="4" applyFont="1" applyFill="1" applyBorder="1" applyAlignment="1" applyProtection="1">
      <alignment horizontal="center" vertical="center" wrapText="1"/>
    </xf>
    <xf numFmtId="0" fontId="22" fillId="0" borderId="1" xfId="4" applyFont="1" applyBorder="1" applyAlignment="1" applyProtection="1">
      <alignment vertical="center" wrapText="1"/>
    </xf>
    <xf numFmtId="0" fontId="18" fillId="0" borderId="1" xfId="4" applyFont="1" applyBorder="1" applyAlignment="1" applyProtection="1">
      <alignment vertical="center" wrapText="1"/>
    </xf>
    <xf numFmtId="0" fontId="18" fillId="0" borderId="0" xfId="4" applyFont="1" applyAlignment="1" applyProtection="1">
      <alignment vertical="center" wrapText="1"/>
      <protection locked="0"/>
    </xf>
    <xf numFmtId="0" fontId="22" fillId="0" borderId="6" xfId="2" applyFont="1" applyFill="1" applyBorder="1" applyAlignment="1" applyProtection="1">
      <alignment horizontal="left" vertical="top"/>
    </xf>
    <xf numFmtId="0" fontId="18" fillId="0" borderId="0" xfId="2" applyFont="1" applyFill="1" applyBorder="1" applyAlignment="1" applyProtection="1">
      <alignment horizontal="center" vertical="top" wrapText="1"/>
      <protection locked="0"/>
    </xf>
    <xf numFmtId="1" fontId="18" fillId="0" borderId="0" xfId="2" applyNumberFormat="1" applyFont="1" applyFill="1" applyBorder="1" applyAlignment="1" applyProtection="1">
      <alignment horizontal="center" vertical="top" wrapText="1"/>
      <protection locked="0"/>
    </xf>
    <xf numFmtId="1" fontId="18" fillId="4" borderId="6" xfId="2" applyNumberFormat="1" applyFont="1" applyFill="1" applyBorder="1" applyAlignment="1" applyProtection="1">
      <alignment horizontal="center" vertical="top" wrapText="1"/>
      <protection locked="0"/>
    </xf>
    <xf numFmtId="0" fontId="18" fillId="4" borderId="6" xfId="2" applyFont="1" applyFill="1" applyBorder="1" applyAlignment="1" applyProtection="1">
      <alignment horizontal="right" vertical="top" wrapText="1"/>
      <protection locked="0"/>
    </xf>
    <xf numFmtId="0" fontId="22" fillId="4" borderId="24" xfId="2" applyFont="1" applyFill="1" applyBorder="1" applyAlignment="1" applyProtection="1">
      <alignment horizontal="left" vertical="top"/>
      <protection locked="0"/>
    </xf>
    <xf numFmtId="0" fontId="18" fillId="4" borderId="24" xfId="2" applyFont="1" applyFill="1" applyBorder="1" applyAlignment="1" applyProtection="1">
      <alignment horizontal="left" vertical="top" wrapText="1"/>
      <protection locked="0"/>
    </xf>
    <xf numFmtId="0" fontId="18" fillId="4" borderId="25" xfId="2" applyFont="1" applyFill="1" applyBorder="1" applyAlignment="1" applyProtection="1">
      <alignment horizontal="left" vertical="top" wrapText="1"/>
      <protection locked="0"/>
    </xf>
    <xf numFmtId="1" fontId="18" fillId="4" borderId="25" xfId="2" applyNumberFormat="1" applyFont="1" applyFill="1" applyBorder="1" applyAlignment="1" applyProtection="1">
      <alignment horizontal="left" vertical="top" wrapText="1"/>
      <protection locked="0"/>
    </xf>
    <xf numFmtId="1" fontId="18" fillId="4" borderId="26" xfId="2" applyNumberFormat="1" applyFont="1" applyFill="1" applyBorder="1" applyAlignment="1" applyProtection="1">
      <alignment horizontal="left" vertical="top" wrapText="1"/>
      <protection locked="0"/>
    </xf>
    <xf numFmtId="0" fontId="18" fillId="4" borderId="7" xfId="2" applyFont="1" applyFill="1" applyBorder="1" applyAlignment="1" applyProtection="1">
      <alignment horizontal="right" vertical="top" wrapText="1"/>
      <protection locked="0"/>
    </xf>
    <xf numFmtId="0" fontId="18" fillId="2" borderId="0" xfId="0" applyFont="1" applyFill="1" applyBorder="1" applyAlignment="1" applyProtection="1">
      <alignment horizontal="center" vertical="center"/>
    </xf>
    <xf numFmtId="0" fontId="18" fillId="4" borderId="21" xfId="2" applyFont="1" applyFill="1" applyBorder="1" applyAlignment="1" applyProtection="1">
      <alignment horizontal="center" vertical="top" wrapText="1"/>
    </xf>
    <xf numFmtId="1" fontId="18" fillId="4" borderId="21" xfId="2" applyNumberFormat="1" applyFont="1" applyFill="1" applyBorder="1" applyAlignment="1" applyProtection="1">
      <alignment horizontal="center" vertical="top" wrapText="1"/>
    </xf>
    <xf numFmtId="0" fontId="18" fillId="4" borderId="8" xfId="2" applyFont="1" applyFill="1" applyBorder="1" applyAlignment="1" applyProtection="1">
      <alignment horizontal="center" vertical="top" wrapText="1"/>
    </xf>
    <xf numFmtId="1" fontId="18" fillId="4" borderId="8" xfId="2" applyNumberFormat="1" applyFont="1" applyFill="1" applyBorder="1" applyAlignment="1" applyProtection="1">
      <alignment horizontal="center" vertical="top" wrapText="1"/>
    </xf>
    <xf numFmtId="0" fontId="22" fillId="4" borderId="1" xfId="2" applyFont="1" applyFill="1" applyBorder="1" applyAlignment="1" applyProtection="1">
      <alignment horizontal="center" vertical="top" wrapText="1"/>
    </xf>
    <xf numFmtId="1" fontId="22" fillId="4" borderId="1" xfId="2" applyNumberFormat="1" applyFont="1" applyFill="1" applyBorder="1" applyAlignment="1" applyProtection="1">
      <alignment horizontal="center" vertical="top" wrapText="1"/>
    </xf>
    <xf numFmtId="0" fontId="18" fillId="0" borderId="22" xfId="2" applyFont="1" applyFill="1" applyBorder="1" applyAlignment="1" applyProtection="1">
      <alignment horizontal="center" vertical="top" wrapText="1"/>
      <protection locked="0"/>
    </xf>
    <xf numFmtId="0" fontId="32" fillId="0" borderId="2" xfId="5" applyFont="1" applyBorder="1" applyAlignment="1" applyProtection="1">
      <alignment wrapText="1"/>
      <protection locked="0"/>
    </xf>
    <xf numFmtId="1" fontId="18" fillId="0" borderId="2" xfId="2" applyNumberFormat="1" applyFont="1" applyFill="1" applyBorder="1" applyAlignment="1" applyProtection="1">
      <alignment horizontal="left" vertical="top" wrapText="1"/>
      <protection locked="0"/>
    </xf>
    <xf numFmtId="1" fontId="18" fillId="0" borderId="23" xfId="2" applyNumberFormat="1" applyFont="1" applyFill="1" applyBorder="1" applyAlignment="1" applyProtection="1">
      <alignment horizontal="left" vertical="top" wrapText="1"/>
      <protection locked="0"/>
    </xf>
    <xf numFmtId="0" fontId="18" fillId="0" borderId="6" xfId="2" applyFont="1" applyFill="1" applyBorder="1" applyAlignment="1" applyProtection="1">
      <alignment horizontal="right" vertical="top" wrapText="1"/>
      <protection locked="0"/>
    </xf>
    <xf numFmtId="0" fontId="12" fillId="4" borderId="0" xfId="0" applyFont="1" applyFill="1" applyBorder="1"/>
    <xf numFmtId="168" fontId="27" fillId="2" borderId="2" xfId="10" applyNumberFormat="1" applyFont="1" applyFill="1" applyBorder="1" applyAlignment="1" applyProtection="1">
      <alignment horizontal="left" vertical="center" wrapText="1"/>
      <protection locked="0"/>
    </xf>
    <xf numFmtId="14" fontId="18" fillId="2" borderId="0" xfId="10" applyNumberFormat="1" applyFont="1" applyFill="1" applyBorder="1" applyAlignment="1" applyProtection="1">
      <alignment vertical="center"/>
    </xf>
    <xf numFmtId="0" fontId="18" fillId="2" borderId="0" xfId="10" applyFont="1" applyFill="1" applyBorder="1" applyAlignment="1" applyProtection="1">
      <alignment vertical="center"/>
      <protection locked="0"/>
    </xf>
    <xf numFmtId="14" fontId="18" fillId="2" borderId="0" xfId="10" applyNumberFormat="1" applyFont="1" applyFill="1" applyBorder="1" applyAlignment="1" applyProtection="1">
      <alignment horizontal="center" vertical="center"/>
    </xf>
    <xf numFmtId="14" fontId="22" fillId="2" borderId="0" xfId="10" applyNumberFormat="1" applyFont="1" applyFill="1" applyBorder="1" applyAlignment="1" applyProtection="1">
      <alignment horizontal="center" vertical="center"/>
    </xf>
    <xf numFmtId="14" fontId="22" fillId="2" borderId="0" xfId="10" applyNumberFormat="1" applyFont="1" applyFill="1" applyBorder="1" applyAlignment="1" applyProtection="1">
      <alignment vertical="center"/>
    </xf>
    <xf numFmtId="14" fontId="22" fillId="2" borderId="0" xfId="10" applyNumberFormat="1" applyFont="1" applyFill="1" applyBorder="1" applyAlignment="1" applyProtection="1">
      <alignment vertical="center" wrapText="1"/>
    </xf>
    <xf numFmtId="49" fontId="18" fillId="0" borderId="1" xfId="1" applyNumberFormat="1" applyFont="1" applyFill="1" applyBorder="1" applyAlignment="1" applyProtection="1">
      <alignment horizontal="left" vertical="center" wrapText="1" indent="2"/>
    </xf>
    <xf numFmtId="168" fontId="27" fillId="2" borderId="28" xfId="10" applyNumberFormat="1" applyFont="1" applyFill="1" applyBorder="1" applyAlignment="1" applyProtection="1">
      <alignment horizontal="left" vertical="center" wrapText="1"/>
      <protection locked="0"/>
    </xf>
    <xf numFmtId="3" fontId="31" fillId="5" borderId="1" xfId="1" applyNumberFormat="1" applyFont="1" applyFill="1" applyBorder="1" applyAlignment="1" applyProtection="1">
      <alignment horizontal="center" vertical="center" wrapText="1"/>
    </xf>
    <xf numFmtId="3" fontId="31" fillId="4" borderId="1" xfId="1" applyNumberFormat="1" applyFont="1" applyFill="1" applyBorder="1" applyAlignment="1" applyProtection="1">
      <alignment horizontal="center" vertical="center" wrapText="1"/>
    </xf>
    <xf numFmtId="0" fontId="34" fillId="4" borderId="0" xfId="3" applyFont="1" applyFill="1" applyAlignment="1" applyProtection="1">
      <alignment horizontal="center" vertical="center" wrapText="1"/>
    </xf>
    <xf numFmtId="0" fontId="34" fillId="0" borderId="0" xfId="3" applyFont="1" applyAlignment="1" applyProtection="1">
      <alignment horizontal="center" vertical="center"/>
      <protection locked="0"/>
    </xf>
    <xf numFmtId="0" fontId="12" fillId="0" borderId="0" xfId="0" applyFont="1" applyAlignment="1">
      <alignment wrapText="1"/>
    </xf>
    <xf numFmtId="0" fontId="12" fillId="0" borderId="0" xfId="0" applyFont="1" applyFill="1"/>
    <xf numFmtId="0" fontId="18" fillId="0" borderId="0" xfId="9" applyFont="1" applyAlignment="1" applyProtection="1">
      <alignment vertical="center"/>
      <protection locked="0"/>
    </xf>
    <xf numFmtId="0" fontId="18" fillId="4" borderId="0" xfId="9" applyFont="1" applyFill="1" applyBorder="1" applyAlignment="1" applyProtection="1">
      <alignment vertical="center"/>
    </xf>
    <xf numFmtId="0" fontId="18" fillId="4" borderId="0" xfId="9" applyFont="1" applyFill="1" applyBorder="1" applyAlignment="1" applyProtection="1">
      <alignment vertical="center"/>
      <protection locked="0"/>
    </xf>
    <xf numFmtId="0" fontId="18" fillId="0" borderId="0" xfId="15" applyFont="1" applyFill="1" applyBorder="1" applyAlignment="1" applyProtection="1">
      <alignment vertical="center"/>
      <protection locked="0"/>
    </xf>
    <xf numFmtId="14" fontId="18" fillId="0" borderId="34" xfId="9" applyNumberFormat="1" applyFont="1" applyBorder="1" applyAlignment="1" applyProtection="1">
      <alignment vertical="center"/>
      <protection locked="0"/>
    </xf>
    <xf numFmtId="0" fontId="18" fillId="4" borderId="35" xfId="9" applyFont="1" applyFill="1" applyBorder="1" applyAlignment="1" applyProtection="1">
      <alignment vertical="center"/>
    </xf>
    <xf numFmtId="0" fontId="22" fillId="4" borderId="0" xfId="9" applyFont="1" applyFill="1" applyBorder="1" applyAlignment="1" applyProtection="1">
      <alignment horizontal="right" vertical="center"/>
    </xf>
    <xf numFmtId="167" fontId="18" fillId="4" borderId="0" xfId="9" applyNumberFormat="1" applyFont="1" applyFill="1" applyBorder="1" applyAlignment="1" applyProtection="1">
      <alignment vertical="center"/>
    </xf>
    <xf numFmtId="14" fontId="18" fillId="4" borderId="0" xfId="9" applyNumberFormat="1" applyFont="1" applyFill="1" applyBorder="1" applyAlignment="1" applyProtection="1">
      <alignment vertical="center"/>
    </xf>
    <xf numFmtId="0" fontId="18" fillId="0" borderId="0" xfId="15" applyFont="1" applyFill="1" applyBorder="1" applyAlignment="1" applyProtection="1">
      <alignment vertical="center"/>
    </xf>
    <xf numFmtId="0" fontId="18" fillId="4" borderId="34" xfId="9" applyFont="1" applyFill="1" applyBorder="1" applyAlignment="1" applyProtection="1">
      <alignment vertical="center"/>
      <protection locked="0"/>
    </xf>
    <xf numFmtId="14" fontId="22" fillId="2" borderId="0" xfId="9" applyNumberFormat="1" applyFont="1" applyFill="1" applyBorder="1" applyAlignment="1" applyProtection="1">
      <alignment vertical="center"/>
    </xf>
    <xf numFmtId="49" fontId="18" fillId="2" borderId="0" xfId="9" applyNumberFormat="1" applyFont="1" applyFill="1" applyBorder="1" applyAlignment="1" applyProtection="1">
      <alignment vertical="center"/>
      <protection locked="0"/>
    </xf>
    <xf numFmtId="0" fontId="18" fillId="2" borderId="0" xfId="9" applyFont="1" applyFill="1" applyBorder="1" applyAlignment="1" applyProtection="1">
      <alignment vertical="center"/>
      <protection locked="0"/>
    </xf>
    <xf numFmtId="0" fontId="18" fillId="2" borderId="0" xfId="9" applyFont="1" applyFill="1" applyBorder="1" applyAlignment="1" applyProtection="1">
      <alignment horizontal="left" vertical="center"/>
    </xf>
    <xf numFmtId="0" fontId="18" fillId="2" borderId="0" xfId="9" applyFont="1" applyFill="1" applyBorder="1" applyAlignment="1" applyProtection="1">
      <alignment vertical="center"/>
    </xf>
    <xf numFmtId="0" fontId="18" fillId="2" borderId="34" xfId="9" applyFont="1" applyFill="1" applyBorder="1" applyAlignment="1" applyProtection="1">
      <alignment vertical="center"/>
      <protection locked="0"/>
    </xf>
    <xf numFmtId="0" fontId="22" fillId="4" borderId="0" xfId="9" applyFont="1" applyFill="1" applyBorder="1" applyAlignment="1" applyProtection="1">
      <alignment horizontal="right" vertical="center"/>
      <protection locked="0"/>
    </xf>
    <xf numFmtId="167" fontId="18" fillId="4" borderId="0" xfId="9" applyNumberFormat="1" applyFont="1" applyFill="1" applyBorder="1" applyAlignment="1" applyProtection="1">
      <alignment vertical="center"/>
      <protection locked="0"/>
    </xf>
    <xf numFmtId="49" fontId="18" fillId="4" borderId="0" xfId="9" applyNumberFormat="1" applyFont="1" applyFill="1" applyBorder="1" applyAlignment="1" applyProtection="1">
      <alignment vertical="center"/>
      <protection locked="0"/>
    </xf>
    <xf numFmtId="0" fontId="32" fillId="4" borderId="35" xfId="9" applyFont="1" applyFill="1" applyBorder="1" applyAlignment="1" applyProtection="1">
      <alignment vertical="center"/>
    </xf>
    <xf numFmtId="0" fontId="35" fillId="4" borderId="0" xfId="9" applyFont="1" applyFill="1" applyBorder="1" applyAlignment="1" applyProtection="1">
      <alignment vertical="center"/>
    </xf>
    <xf numFmtId="0" fontId="32" fillId="4" borderId="0" xfId="9" applyFont="1" applyFill="1" applyBorder="1" applyAlignment="1" applyProtection="1">
      <alignment vertical="center"/>
    </xf>
    <xf numFmtId="0" fontId="32" fillId="4" borderId="34" xfId="9" applyFont="1" applyFill="1" applyBorder="1" applyAlignment="1" applyProtection="1">
      <alignment vertical="center"/>
    </xf>
    <xf numFmtId="0" fontId="32" fillId="0" borderId="0" xfId="9" applyFont="1" applyAlignment="1" applyProtection="1">
      <alignment vertical="center"/>
      <protection locked="0"/>
    </xf>
    <xf numFmtId="0" fontId="31" fillId="4" borderId="11" xfId="9" applyFont="1" applyFill="1" applyBorder="1" applyAlignment="1" applyProtection="1">
      <alignment horizontal="center" vertical="center" wrapText="1"/>
    </xf>
    <xf numFmtId="0" fontId="31" fillId="4" borderId="12" xfId="9" applyFont="1" applyFill="1" applyBorder="1" applyAlignment="1" applyProtection="1">
      <alignment horizontal="center" vertical="center" wrapText="1"/>
    </xf>
    <xf numFmtId="0" fontId="31" fillId="4" borderId="13" xfId="9" applyFont="1" applyFill="1" applyBorder="1" applyAlignment="1" applyProtection="1">
      <alignment horizontal="center" vertical="center" wrapText="1"/>
    </xf>
    <xf numFmtId="0" fontId="31" fillId="3" borderId="11" xfId="9" applyFont="1" applyFill="1" applyBorder="1" applyAlignment="1" applyProtection="1">
      <alignment horizontal="center" vertical="center" wrapText="1"/>
    </xf>
    <xf numFmtId="0" fontId="31" fillId="3" borderId="12" xfId="9" applyFont="1" applyFill="1" applyBorder="1" applyAlignment="1" applyProtection="1">
      <alignment horizontal="center" vertical="center" wrapText="1"/>
    </xf>
    <xf numFmtId="0" fontId="31" fillId="3" borderId="13" xfId="15" applyFont="1" applyFill="1" applyBorder="1" applyAlignment="1" applyProtection="1">
      <alignment horizontal="center" vertical="center" wrapText="1"/>
    </xf>
    <xf numFmtId="0" fontId="31" fillId="3" borderId="14" xfId="9" applyFont="1" applyFill="1" applyBorder="1" applyAlignment="1" applyProtection="1">
      <alignment horizontal="center" vertical="center" wrapText="1"/>
    </xf>
    <xf numFmtId="0" fontId="31" fillId="4" borderId="9" xfId="9" applyFont="1" applyFill="1" applyBorder="1" applyAlignment="1" applyProtection="1">
      <alignment horizontal="center" vertical="center" wrapText="1"/>
    </xf>
    <xf numFmtId="0" fontId="31" fillId="0" borderId="0" xfId="9" applyFont="1" applyAlignment="1" applyProtection="1">
      <alignment horizontal="center" vertical="center" wrapText="1"/>
      <protection locked="0"/>
    </xf>
    <xf numFmtId="0" fontId="31" fillId="4" borderId="11" xfId="9" applyFont="1" applyFill="1" applyBorder="1" applyAlignment="1" applyProtection="1">
      <alignment horizontal="center" vertical="center"/>
    </xf>
    <xf numFmtId="0" fontId="31" fillId="4" borderId="13" xfId="9" applyFont="1" applyFill="1" applyBorder="1" applyAlignment="1" applyProtection="1">
      <alignment horizontal="center" vertical="center"/>
    </xf>
    <xf numFmtId="0" fontId="31" fillId="4" borderId="12" xfId="9" applyFont="1" applyFill="1" applyBorder="1" applyAlignment="1" applyProtection="1">
      <alignment horizontal="center" vertical="center"/>
    </xf>
    <xf numFmtId="0" fontId="31" fillId="4" borderId="14" xfId="9" applyFont="1" applyFill="1" applyBorder="1" applyAlignment="1" applyProtection="1">
      <alignment horizontal="center" vertical="center"/>
    </xf>
    <xf numFmtId="0" fontId="32" fillId="0" borderId="0" xfId="9" applyFont="1" applyAlignment="1" applyProtection="1">
      <alignment horizontal="center" vertical="center"/>
      <protection locked="0"/>
    </xf>
    <xf numFmtId="0" fontId="27" fillId="3" borderId="15" xfId="9" applyFont="1" applyFill="1" applyBorder="1" applyAlignment="1" applyProtection="1">
      <alignment vertical="center" wrapText="1"/>
      <protection locked="0"/>
    </xf>
    <xf numFmtId="0" fontId="27" fillId="3" borderId="2" xfId="9" applyFont="1" applyFill="1" applyBorder="1" applyAlignment="1" applyProtection="1">
      <alignment vertical="center" wrapText="1"/>
      <protection locked="0"/>
    </xf>
    <xf numFmtId="0" fontId="27" fillId="3" borderId="16" xfId="15" applyFont="1" applyFill="1" applyBorder="1" applyAlignment="1" applyProtection="1">
      <alignment vertical="center" wrapText="1"/>
      <protection locked="0"/>
    </xf>
    <xf numFmtId="0" fontId="27" fillId="3" borderId="17" xfId="9" applyFont="1" applyFill="1" applyBorder="1" applyAlignment="1" applyProtection="1">
      <alignment vertical="center"/>
      <protection locked="0"/>
    </xf>
    <xf numFmtId="0" fontId="27" fillId="0" borderId="33" xfId="9" applyFont="1" applyBorder="1" applyAlignment="1" applyProtection="1">
      <alignment vertical="center" wrapText="1"/>
      <protection locked="0"/>
    </xf>
    <xf numFmtId="0" fontId="27" fillId="3" borderId="18" xfId="9" applyFont="1" applyFill="1" applyBorder="1" applyAlignment="1" applyProtection="1">
      <alignment vertical="center" wrapText="1"/>
      <protection locked="0"/>
    </xf>
    <xf numFmtId="0" fontId="27" fillId="3" borderId="1" xfId="9" applyFont="1" applyFill="1" applyBorder="1" applyAlignment="1" applyProtection="1">
      <alignment vertical="center" wrapText="1"/>
      <protection locked="0"/>
    </xf>
    <xf numFmtId="0" fontId="27" fillId="3" borderId="5" xfId="15" applyFont="1" applyFill="1" applyBorder="1" applyAlignment="1" applyProtection="1">
      <alignment vertical="center" wrapText="1"/>
      <protection locked="0"/>
    </xf>
    <xf numFmtId="0" fontId="27" fillId="3" borderId="19" xfId="9" applyFont="1" applyFill="1" applyBorder="1" applyAlignment="1" applyProtection="1">
      <alignment vertical="center"/>
      <protection locked="0"/>
    </xf>
    <xf numFmtId="0" fontId="27" fillId="0" borderId="32" xfId="9" applyFont="1" applyBorder="1" applyAlignment="1" applyProtection="1">
      <alignment vertical="center" wrapText="1"/>
      <protection locked="0"/>
    </xf>
    <xf numFmtId="0" fontId="27" fillId="3" borderId="36" xfId="9" applyFont="1" applyFill="1" applyBorder="1" applyAlignment="1" applyProtection="1">
      <alignment vertical="center" wrapText="1"/>
      <protection locked="0"/>
    </xf>
    <xf numFmtId="0" fontId="27" fillId="3" borderId="30" xfId="9" applyFont="1" applyFill="1" applyBorder="1" applyAlignment="1" applyProtection="1">
      <alignment vertical="center" wrapText="1"/>
      <protection locked="0"/>
    </xf>
    <xf numFmtId="0" fontId="27" fillId="3" borderId="38" xfId="15" applyFont="1" applyFill="1" applyBorder="1" applyAlignment="1" applyProtection="1">
      <alignment vertical="center" wrapText="1"/>
      <protection locked="0"/>
    </xf>
    <xf numFmtId="0" fontId="27" fillId="3" borderId="37" xfId="9" applyFont="1" applyFill="1" applyBorder="1" applyAlignment="1" applyProtection="1">
      <alignment vertical="center"/>
      <protection locked="0"/>
    </xf>
    <xf numFmtId="0" fontId="27" fillId="0" borderId="39" xfId="9" applyFont="1" applyBorder="1" applyAlignment="1" applyProtection="1">
      <alignment vertical="center" wrapText="1"/>
      <protection locked="0"/>
    </xf>
    <xf numFmtId="0" fontId="22" fillId="0" borderId="0" xfId="9" applyFont="1" applyBorder="1" applyAlignment="1" applyProtection="1">
      <alignment horizontal="center"/>
      <protection locked="0"/>
    </xf>
    <xf numFmtId="0" fontId="22" fillId="0" borderId="0" xfId="9" applyFont="1" applyBorder="1" applyAlignment="1" applyProtection="1">
      <alignment horizontal="center" vertical="center"/>
      <protection locked="0"/>
    </xf>
    <xf numFmtId="0" fontId="22" fillId="0" borderId="0" xfId="15" applyFont="1" applyFill="1" applyBorder="1" applyAlignment="1" applyProtection="1">
      <alignment horizontal="center"/>
      <protection locked="0"/>
    </xf>
    <xf numFmtId="0" fontId="32" fillId="0" borderId="0" xfId="15" applyFont="1" applyFill="1" applyAlignment="1" applyProtection="1">
      <alignment vertical="center"/>
      <protection locked="0"/>
    </xf>
    <xf numFmtId="14" fontId="18" fillId="2" borderId="0" xfId="9" applyNumberFormat="1" applyFont="1" applyFill="1" applyBorder="1" applyAlignment="1" applyProtection="1">
      <alignment vertical="center"/>
    </xf>
    <xf numFmtId="14" fontId="22" fillId="2" borderId="0" xfId="9" applyNumberFormat="1" applyFont="1" applyFill="1" applyBorder="1" applyAlignment="1" applyProtection="1">
      <alignment vertical="center" wrapText="1"/>
    </xf>
    <xf numFmtId="49" fontId="32" fillId="0" borderId="0" xfId="9" applyNumberFormat="1" applyFont="1" applyAlignment="1" applyProtection="1">
      <alignment vertical="center"/>
      <protection locked="0"/>
    </xf>
    <xf numFmtId="49" fontId="18" fillId="0" borderId="1" xfId="3" applyNumberFormat="1" applyFont="1" applyBorder="1" applyProtection="1">
      <protection locked="0"/>
    </xf>
    <xf numFmtId="49" fontId="18" fillId="0" borderId="1" xfId="3" applyNumberFormat="1" applyFont="1" applyFill="1" applyBorder="1" applyProtection="1">
      <protection locked="0"/>
    </xf>
    <xf numFmtId="0" fontId="18" fillId="0" borderId="1" xfId="3" applyFont="1" applyFill="1" applyBorder="1" applyAlignment="1" applyProtection="1">
      <alignment wrapText="1"/>
      <protection locked="0"/>
    </xf>
    <xf numFmtId="0" fontId="31" fillId="4" borderId="40" xfId="9" applyFont="1" applyFill="1" applyBorder="1" applyAlignment="1" applyProtection="1">
      <alignment horizontal="center" vertical="center"/>
    </xf>
    <xf numFmtId="0" fontId="18" fillId="0" borderId="16" xfId="16" applyFont="1" applyFill="1" applyBorder="1" applyAlignment="1" applyProtection="1">
      <alignment wrapText="1"/>
      <protection locked="0"/>
    </xf>
    <xf numFmtId="0" fontId="18" fillId="0" borderId="2" xfId="9" applyFont="1" applyBorder="1" applyAlignment="1" applyProtection="1">
      <alignment vertical="center" wrapText="1"/>
      <protection locked="0"/>
    </xf>
    <xf numFmtId="0" fontId="18" fillId="0" borderId="36" xfId="9" applyFont="1" applyBorder="1" applyAlignment="1" applyProtection="1">
      <alignment vertical="center" wrapText="1"/>
      <protection locked="0"/>
    </xf>
    <xf numFmtId="0" fontId="18" fillId="0" borderId="1" xfId="9" applyFont="1" applyBorder="1" applyAlignment="1" applyProtection="1">
      <alignment vertical="center" wrapText="1"/>
      <protection locked="0"/>
    </xf>
    <xf numFmtId="0" fontId="19" fillId="0" borderId="1" xfId="4" applyFont="1" applyFill="1" applyBorder="1" applyAlignment="1" applyProtection="1">
      <alignment horizontal="center" vertical="center" wrapText="1"/>
      <protection locked="0"/>
    </xf>
    <xf numFmtId="0" fontId="19" fillId="0" borderId="1" xfId="4" applyFont="1" applyFill="1" applyBorder="1" applyAlignment="1" applyProtection="1">
      <alignment vertical="center" wrapText="1"/>
      <protection locked="0"/>
    </xf>
    <xf numFmtId="14" fontId="24" fillId="0" borderId="2" xfId="5" applyNumberFormat="1" applyFont="1" applyFill="1" applyBorder="1" applyAlignment="1" applyProtection="1">
      <alignment wrapText="1"/>
      <protection locked="0"/>
    </xf>
    <xf numFmtId="0" fontId="0" fillId="0" borderId="0" xfId="0" applyFill="1" applyProtection="1">
      <protection locked="0"/>
    </xf>
    <xf numFmtId="0" fontId="20" fillId="0" borderId="0" xfId="4" applyFont="1" applyFill="1" applyProtection="1">
      <protection locked="0"/>
    </xf>
    <xf numFmtId="0" fontId="18" fillId="0" borderId="2" xfId="4" applyFont="1" applyFill="1" applyBorder="1" applyAlignment="1" applyProtection="1">
      <alignment vertical="center" wrapText="1"/>
      <protection locked="0"/>
    </xf>
    <xf numFmtId="0" fontId="19" fillId="0" borderId="2" xfId="4" applyFont="1" applyFill="1" applyBorder="1" applyAlignment="1" applyProtection="1">
      <alignment vertical="center" wrapText="1"/>
      <protection locked="0"/>
    </xf>
    <xf numFmtId="0" fontId="18" fillId="0" borderId="1" xfId="4" applyFont="1" applyFill="1" applyBorder="1" applyAlignment="1" applyProtection="1">
      <alignment vertical="center" wrapText="1"/>
      <protection locked="0"/>
    </xf>
    <xf numFmtId="0" fontId="18" fillId="0" borderId="1" xfId="0" applyFont="1" applyFill="1" applyBorder="1" applyProtection="1">
      <protection locked="0"/>
    </xf>
    <xf numFmtId="2" fontId="18" fillId="0" borderId="1" xfId="1" applyNumberFormat="1" applyFont="1" applyFill="1" applyBorder="1" applyAlignment="1" applyProtection="1">
      <alignment horizontal="left" vertical="center" wrapText="1" indent="1"/>
    </xf>
    <xf numFmtId="3" fontId="18" fillId="0" borderId="0" xfId="0" applyNumberFormat="1" applyFont="1" applyProtection="1">
      <protection locked="0"/>
    </xf>
    <xf numFmtId="3" fontId="12" fillId="0" borderId="0" xfId="3" applyNumberFormat="1"/>
    <xf numFmtId="4" fontId="22" fillId="4" borderId="1" xfId="1" applyNumberFormat="1" applyFont="1" applyFill="1" applyBorder="1" applyAlignment="1" applyProtection="1">
      <alignment horizontal="right" vertical="center"/>
    </xf>
    <xf numFmtId="4" fontId="18" fillId="4" borderId="1" xfId="1" applyNumberFormat="1" applyFont="1" applyFill="1" applyBorder="1" applyAlignment="1" applyProtection="1">
      <alignment horizontal="right" vertical="center" wrapText="1"/>
    </xf>
    <xf numFmtId="4" fontId="22" fillId="4" borderId="1" xfId="1" applyNumberFormat="1" applyFont="1" applyFill="1" applyBorder="1" applyAlignment="1" applyProtection="1">
      <alignment horizontal="right" vertical="center" wrapText="1"/>
    </xf>
    <xf numFmtId="0" fontId="37" fillId="0" borderId="1" xfId="4" applyFont="1" applyFill="1" applyBorder="1" applyAlignment="1" applyProtection="1">
      <alignment vertical="center" wrapText="1"/>
      <protection locked="0"/>
    </xf>
    <xf numFmtId="0" fontId="22" fillId="4" borderId="41" xfId="0" applyFont="1" applyFill="1" applyBorder="1" applyAlignment="1" applyProtection="1">
      <alignment vertical="center"/>
    </xf>
    <xf numFmtId="0" fontId="18" fillId="0" borderId="42" xfId="9" applyFont="1" applyBorder="1" applyAlignment="1" applyProtection="1">
      <alignment vertical="center"/>
      <protection locked="0"/>
    </xf>
    <xf numFmtId="0" fontId="18" fillId="4" borderId="42" xfId="9" applyFont="1" applyFill="1" applyBorder="1" applyAlignment="1" applyProtection="1">
      <alignment vertical="center"/>
    </xf>
    <xf numFmtId="0" fontId="18" fillId="4" borderId="42" xfId="9" applyFont="1" applyFill="1" applyBorder="1" applyAlignment="1" applyProtection="1">
      <alignment vertical="center"/>
      <protection locked="0"/>
    </xf>
    <xf numFmtId="0" fontId="18" fillId="4" borderId="42" xfId="0" applyFont="1" applyFill="1" applyBorder="1" applyAlignment="1">
      <alignment vertical="center"/>
    </xf>
    <xf numFmtId="0" fontId="22" fillId="4" borderId="42" xfId="0" applyFont="1" applyFill="1" applyBorder="1" applyAlignment="1" applyProtection="1">
      <alignment vertical="center"/>
    </xf>
    <xf numFmtId="0" fontId="18" fillId="4" borderId="43" xfId="9" applyFont="1" applyFill="1" applyBorder="1" applyAlignment="1" applyProtection="1">
      <alignment horizontal="right" vertical="center"/>
    </xf>
    <xf numFmtId="0" fontId="18" fillId="0" borderId="34" xfId="9" applyFont="1" applyBorder="1" applyAlignment="1" applyProtection="1">
      <alignment vertical="center"/>
      <protection locked="0"/>
    </xf>
    <xf numFmtId="0" fontId="27" fillId="0" borderId="0" xfId="18" applyNumberFormat="1" applyFont="1" applyFill="1" applyBorder="1" applyAlignment="1">
      <alignment horizontal="left"/>
    </xf>
    <xf numFmtId="0" fontId="41" fillId="0" borderId="0" xfId="18" applyNumberFormat="1" applyFont="1" applyFill="1" applyBorder="1" applyAlignment="1">
      <alignment horizontal="left"/>
    </xf>
    <xf numFmtId="0" fontId="41" fillId="0" borderId="0" xfId="18" applyNumberFormat="1" applyFont="1" applyFill="1" applyBorder="1"/>
    <xf numFmtId="0" fontId="38" fillId="0" borderId="0" xfId="18" applyNumberFormat="1" applyFont="1" applyFill="1" applyBorder="1" applyAlignment="1">
      <alignment horizontal="left"/>
    </xf>
    <xf numFmtId="0" fontId="42" fillId="0" borderId="0" xfId="18" applyNumberFormat="1" applyFont="1" applyFill="1" applyBorder="1" applyAlignment="1">
      <alignment horizontal="left"/>
    </xf>
    <xf numFmtId="0" fontId="42" fillId="0" borderId="0" xfId="18" applyNumberFormat="1" applyFont="1" applyFill="1" applyBorder="1"/>
    <xf numFmtId="14" fontId="42" fillId="0" borderId="0" xfId="18" applyNumberFormat="1" applyFont="1" applyFill="1" applyBorder="1"/>
    <xf numFmtId="2" fontId="42" fillId="0" borderId="0" xfId="18" applyNumberFormat="1" applyFont="1" applyFill="1" applyBorder="1"/>
    <xf numFmtId="49" fontId="27" fillId="0" borderId="0" xfId="18" applyNumberFormat="1" applyFont="1" applyFill="1" applyBorder="1" applyAlignment="1">
      <alignment horizontal="left"/>
    </xf>
    <xf numFmtId="0" fontId="40" fillId="0" borderId="0" xfId="18" applyNumberFormat="1" applyFont="1" applyFill="1" applyBorder="1"/>
    <xf numFmtId="49" fontId="38" fillId="0" borderId="0" xfId="18" applyNumberFormat="1" applyFont="1" applyFill="1" applyBorder="1" applyAlignment="1">
      <alignment horizontal="left"/>
    </xf>
    <xf numFmtId="49" fontId="42" fillId="0" borderId="0" xfId="18" applyNumberFormat="1" applyFont="1" applyFill="1" applyBorder="1"/>
    <xf numFmtId="49" fontId="40" fillId="0" borderId="0" xfId="18" applyNumberFormat="1" applyFont="1" applyFill="1" applyBorder="1"/>
    <xf numFmtId="0" fontId="0" fillId="0" borderId="0" xfId="0" pivotButton="1"/>
    <xf numFmtId="0" fontId="0" fillId="0" borderId="0" xfId="0" applyAlignment="1">
      <alignment horizontal="left"/>
    </xf>
    <xf numFmtId="0" fontId="0" fillId="0" borderId="0" xfId="0" applyNumberFormat="1"/>
    <xf numFmtId="43" fontId="0" fillId="0" borderId="0" xfId="17" applyFont="1"/>
    <xf numFmtId="0" fontId="18" fillId="0" borderId="16" xfId="19" applyFont="1" applyFill="1" applyBorder="1" applyAlignment="1" applyProtection="1">
      <alignment wrapText="1"/>
      <protection locked="0"/>
    </xf>
    <xf numFmtId="14" fontId="18" fillId="0" borderId="4" xfId="3" applyNumberFormat="1" applyFont="1" applyBorder="1" applyProtection="1">
      <protection locked="0"/>
    </xf>
    <xf numFmtId="14" fontId="20" fillId="0" borderId="44" xfId="0" applyNumberFormat="1" applyFont="1" applyBorder="1" applyAlignment="1">
      <alignment vertical="top"/>
    </xf>
    <xf numFmtId="14" fontId="18" fillId="0" borderId="4" xfId="3" applyNumberFormat="1" applyFont="1" applyFill="1" applyBorder="1" applyProtection="1">
      <protection locked="0"/>
    </xf>
    <xf numFmtId="0" fontId="31" fillId="4" borderId="45" xfId="9" applyFont="1" applyFill="1" applyBorder="1" applyAlignment="1" applyProtection="1">
      <alignment horizontal="center" vertical="center"/>
    </xf>
    <xf numFmtId="0" fontId="18" fillId="0" borderId="1" xfId="9" applyFont="1" applyBorder="1" applyAlignment="1" applyProtection="1">
      <alignment horizontal="center" vertical="center"/>
      <protection locked="0"/>
    </xf>
    <xf numFmtId="0" fontId="27" fillId="0" borderId="1" xfId="9" applyFont="1" applyBorder="1" applyAlignment="1" applyProtection="1">
      <alignment horizontal="center" vertical="center"/>
      <protection locked="0"/>
    </xf>
    <xf numFmtId="2" fontId="18" fillId="0" borderId="38" xfId="9" applyNumberFormat="1" applyFont="1" applyBorder="1" applyAlignment="1" applyProtection="1">
      <alignment vertical="center"/>
      <protection locked="0"/>
    </xf>
    <xf numFmtId="49" fontId="18" fillId="0" borderId="1" xfId="3" applyNumberFormat="1" applyFont="1" applyBorder="1" applyAlignment="1" applyProtection="1">
      <alignment wrapText="1"/>
      <protection locked="0"/>
    </xf>
    <xf numFmtId="0" fontId="0" fillId="6" borderId="0" xfId="0" applyFill="1" applyAlignment="1">
      <alignment horizontal="left"/>
    </xf>
    <xf numFmtId="43" fontId="0" fillId="6" borderId="0" xfId="17" applyFont="1" applyFill="1"/>
    <xf numFmtId="0" fontId="31" fillId="0" borderId="0" xfId="18" applyNumberFormat="1" applyFont="1" applyFill="1" applyBorder="1" applyAlignment="1">
      <alignment horizontal="left"/>
    </xf>
    <xf numFmtId="0" fontId="43" fillId="0" borderId="0" xfId="18" applyNumberFormat="1" applyFont="1" applyFill="1" applyBorder="1" applyAlignment="1">
      <alignment horizontal="left"/>
    </xf>
    <xf numFmtId="0" fontId="44" fillId="0" borderId="0" xfId="18" applyNumberFormat="1" applyFont="1" applyFill="1" applyBorder="1"/>
    <xf numFmtId="14" fontId="38" fillId="0" borderId="0" xfId="18" applyNumberFormat="1" applyFont="1" applyFill="1" applyBorder="1" applyAlignment="1">
      <alignment horizontal="left"/>
    </xf>
    <xf numFmtId="0" fontId="41" fillId="0" borderId="46" xfId="18" applyNumberFormat="1" applyFont="1" applyFill="1" applyBorder="1"/>
    <xf numFmtId="0" fontId="42" fillId="0" borderId="46" xfId="18" applyNumberFormat="1" applyFont="1" applyFill="1" applyBorder="1"/>
    <xf numFmtId="0" fontId="45" fillId="0" borderId="0" xfId="18" applyNumberFormat="1" applyFont="1" applyFill="1" applyBorder="1"/>
    <xf numFmtId="2" fontId="18" fillId="0" borderId="1" xfId="0" applyNumberFormat="1" applyFont="1" applyBorder="1" applyProtection="1">
      <protection locked="0"/>
    </xf>
    <xf numFmtId="2" fontId="18" fillId="0" borderId="6" xfId="2" applyNumberFormat="1" applyFont="1" applyFill="1" applyBorder="1" applyAlignment="1" applyProtection="1">
      <alignment horizontal="right" vertical="top" wrapText="1"/>
      <protection locked="0"/>
    </xf>
    <xf numFmtId="14" fontId="12" fillId="0" borderId="1" xfId="3" applyNumberFormat="1" applyFont="1" applyFill="1" applyBorder="1" applyProtection="1">
      <protection locked="0"/>
    </xf>
    <xf numFmtId="0" fontId="18" fillId="4" borderId="0" xfId="1" applyFont="1" applyFill="1" applyAlignment="1" applyProtection="1">
      <alignment horizontal="right" vertical="center"/>
    </xf>
    <xf numFmtId="14" fontId="0" fillId="0" borderId="0" xfId="0" applyNumberFormat="1"/>
    <xf numFmtId="0" fontId="12" fillId="0" borderId="0" xfId="0" applyFont="1" applyAlignment="1">
      <alignment horizontal="left"/>
    </xf>
    <xf numFmtId="43" fontId="12" fillId="0" borderId="0" xfId="17" applyFont="1"/>
    <xf numFmtId="14" fontId="22" fillId="2" borderId="0" xfId="9" applyNumberFormat="1" applyFont="1" applyFill="1" applyBorder="1" applyAlignment="1" applyProtection="1">
      <alignment horizontal="center" vertical="center"/>
    </xf>
    <xf numFmtId="43" fontId="18" fillId="0" borderId="6" xfId="17" applyFont="1" applyFill="1" applyBorder="1" applyAlignment="1" applyProtection="1">
      <alignment horizontal="left" vertical="top" wrapText="1"/>
      <protection locked="0"/>
    </xf>
    <xf numFmtId="43" fontId="18" fillId="0" borderId="20" xfId="17" applyFont="1" applyFill="1" applyBorder="1" applyAlignment="1" applyProtection="1">
      <alignment horizontal="left" vertical="top" wrapText="1"/>
    </xf>
    <xf numFmtId="43" fontId="0" fillId="0" borderId="0" xfId="0" applyNumberFormat="1"/>
    <xf numFmtId="1" fontId="22" fillId="4" borderId="0" xfId="2" applyNumberFormat="1" applyFont="1" applyFill="1" applyBorder="1" applyAlignment="1" applyProtection="1">
      <alignment horizontal="center" vertical="top" wrapText="1"/>
    </xf>
    <xf numFmtId="43" fontId="18" fillId="0" borderId="0" xfId="17" applyFont="1" applyFill="1" applyBorder="1" applyAlignment="1" applyProtection="1">
      <alignment horizontal="left" vertical="top" wrapText="1"/>
      <protection locked="0"/>
    </xf>
    <xf numFmtId="43" fontId="18" fillId="0" borderId="0" xfId="17" applyFont="1" applyFill="1" applyBorder="1" applyAlignment="1" applyProtection="1">
      <alignment horizontal="left" vertical="top" wrapText="1"/>
    </xf>
    <xf numFmtId="4" fontId="18" fillId="2" borderId="1" xfId="1" applyNumberFormat="1" applyFont="1" applyFill="1" applyBorder="1" applyAlignment="1" applyProtection="1">
      <alignment horizontal="right" vertical="center" wrapText="1"/>
      <protection locked="0"/>
    </xf>
    <xf numFmtId="43" fontId="18" fillId="0" borderId="1" xfId="0" applyNumberFormat="1" applyFont="1" applyBorder="1" applyProtection="1">
      <protection locked="0"/>
    </xf>
    <xf numFmtId="4" fontId="22" fillId="2" borderId="1" xfId="1" applyNumberFormat="1" applyFont="1" applyFill="1" applyBorder="1" applyAlignment="1" applyProtection="1">
      <alignment horizontal="right" vertical="center" wrapText="1"/>
      <protection locked="0"/>
    </xf>
    <xf numFmtId="4" fontId="22" fillId="2" borderId="1" xfId="1" applyNumberFormat="1" applyFont="1" applyFill="1" applyBorder="1" applyAlignment="1" applyProtection="1">
      <alignment horizontal="right" vertical="center"/>
      <protection locked="0"/>
    </xf>
    <xf numFmtId="4" fontId="18" fillId="0" borderId="1" xfId="2" applyNumberFormat="1" applyFont="1" applyFill="1" applyBorder="1" applyAlignment="1" applyProtection="1">
      <alignment horizontal="right" vertical="top"/>
      <protection locked="0"/>
    </xf>
    <xf numFmtId="43" fontId="27" fillId="0" borderId="0" xfId="0" applyNumberFormat="1" applyFont="1" applyFill="1" applyAlignment="1" applyProtection="1">
      <alignment horizontal="right" vertical="center"/>
      <protection locked="0"/>
    </xf>
    <xf numFmtId="4" fontId="18" fillId="2" borderId="1" xfId="1" applyNumberFormat="1" applyFont="1" applyFill="1" applyBorder="1" applyAlignment="1" applyProtection="1">
      <alignment horizontal="right" vertical="center"/>
      <protection locked="0"/>
    </xf>
    <xf numFmtId="4" fontId="22" fillId="0" borderId="1" xfId="1" applyNumberFormat="1" applyFont="1" applyFill="1" applyBorder="1" applyAlignment="1" applyProtection="1">
      <alignment horizontal="right" vertical="center" wrapText="1"/>
      <protection locked="0"/>
    </xf>
    <xf numFmtId="4" fontId="22" fillId="4" borderId="1" xfId="0" applyNumberFormat="1" applyFont="1" applyFill="1" applyBorder="1" applyAlignment="1" applyProtection="1">
      <alignment horizontal="right"/>
    </xf>
    <xf numFmtId="4" fontId="18" fillId="4" borderId="1" xfId="0" applyNumberFormat="1" applyFont="1" applyFill="1" applyBorder="1" applyAlignment="1" applyProtection="1">
      <alignment horizontal="right"/>
    </xf>
    <xf numFmtId="4" fontId="18" fillId="0" borderId="4" xfId="0" applyNumberFormat="1" applyFont="1" applyBorder="1" applyAlignment="1" applyProtection="1">
      <alignment horizontal="right"/>
      <protection locked="0"/>
    </xf>
    <xf numFmtId="4" fontId="18" fillId="0" borderId="1" xfId="0" applyNumberFormat="1" applyFont="1" applyBorder="1" applyAlignment="1" applyProtection="1">
      <alignment horizontal="right"/>
      <protection locked="0"/>
    </xf>
    <xf numFmtId="4" fontId="18" fillId="0" borderId="1" xfId="0" applyNumberFormat="1" applyFont="1" applyFill="1" applyBorder="1" applyAlignment="1" applyProtection="1">
      <alignment horizontal="right"/>
    </xf>
    <xf numFmtId="4" fontId="18" fillId="4" borderId="2" xfId="0" applyNumberFormat="1" applyFont="1" applyFill="1" applyBorder="1" applyAlignment="1" applyProtection="1">
      <alignment horizontal="right"/>
    </xf>
    <xf numFmtId="4" fontId="19" fillId="0" borderId="1" xfId="3" applyNumberFormat="1" applyFont="1" applyBorder="1"/>
    <xf numFmtId="2" fontId="46" fillId="7" borderId="0" xfId="20" applyNumberFormat="1" applyBorder="1" applyAlignment="1">
      <alignment horizontal="right"/>
    </xf>
    <xf numFmtId="2" fontId="46" fillId="7" borderId="0" xfId="20" applyNumberFormat="1" applyBorder="1"/>
    <xf numFmtId="0" fontId="46" fillId="7" borderId="0" xfId="20" applyNumberFormat="1" applyBorder="1"/>
    <xf numFmtId="43" fontId="18" fillId="0" borderId="5" xfId="17" applyFont="1" applyBorder="1" applyAlignment="1" applyProtection="1">
      <alignment vertical="center"/>
      <protection locked="0"/>
    </xf>
    <xf numFmtId="0" fontId="18" fillId="0" borderId="18" xfId="9" applyFont="1" applyBorder="1" applyAlignment="1" applyProtection="1">
      <alignment vertical="center" wrapText="1"/>
      <protection locked="0"/>
    </xf>
    <xf numFmtId="0" fontId="18" fillId="0" borderId="5" xfId="16" applyFont="1" applyFill="1" applyBorder="1" applyAlignment="1" applyProtection="1">
      <alignment wrapText="1"/>
      <protection locked="0"/>
    </xf>
    <xf numFmtId="14" fontId="18" fillId="2" borderId="0" xfId="9" applyNumberFormat="1" applyFont="1" applyFill="1" applyBorder="1" applyAlignment="1" applyProtection="1">
      <alignment horizontal="center" vertical="center"/>
    </xf>
    <xf numFmtId="0" fontId="12" fillId="0" borderId="0" xfId="3" applyFont="1" applyBorder="1" applyAlignment="1" applyProtection="1">
      <alignment vertical="center"/>
      <protection locked="0"/>
    </xf>
    <xf numFmtId="0" fontId="12" fillId="0" borderId="46" xfId="3" applyFont="1" applyBorder="1" applyAlignment="1" applyProtection="1">
      <alignment vertical="center"/>
      <protection locked="0"/>
    </xf>
    <xf numFmtId="0" fontId="12" fillId="0" borderId="0" xfId="0" applyFont="1" applyFill="1" applyBorder="1"/>
    <xf numFmtId="14" fontId="18" fillId="2" borderId="0" xfId="9" applyNumberFormat="1" applyFont="1" applyFill="1" applyBorder="1" applyAlignment="1" applyProtection="1">
      <alignment horizontal="left" vertical="center"/>
    </xf>
    <xf numFmtId="0" fontId="18" fillId="0" borderId="0" xfId="0" applyFont="1" applyBorder="1" applyProtection="1"/>
    <xf numFmtId="0" fontId="17" fillId="0" borderId="0" xfId="0" applyFont="1" applyBorder="1" applyAlignment="1">
      <alignment wrapText="1"/>
    </xf>
    <xf numFmtId="14" fontId="22" fillId="2" borderId="0" xfId="9" applyNumberFormat="1" applyFont="1" applyFill="1" applyBorder="1" applyAlignment="1" applyProtection="1">
      <alignment horizontal="center" vertical="center"/>
    </xf>
    <xf numFmtId="0" fontId="31" fillId="3" borderId="5" xfId="9" applyFont="1" applyFill="1" applyBorder="1" applyAlignment="1" applyProtection="1">
      <alignment horizontal="center" vertical="center"/>
    </xf>
    <xf numFmtId="0" fontId="31" fillId="3" borderId="25" xfId="9" applyFont="1" applyFill="1" applyBorder="1" applyAlignment="1" applyProtection="1">
      <alignment horizontal="center" vertical="center"/>
    </xf>
    <xf numFmtId="0" fontId="31" fillId="3" borderId="4" xfId="9" applyFont="1" applyFill="1" applyBorder="1" applyAlignment="1" applyProtection="1">
      <alignment horizontal="center" vertical="center"/>
    </xf>
    <xf numFmtId="0" fontId="31" fillId="3" borderId="10" xfId="9" applyFont="1" applyFill="1" applyBorder="1" applyAlignment="1" applyProtection="1">
      <alignment horizontal="center" vertical="center"/>
    </xf>
    <xf numFmtId="0" fontId="31" fillId="3" borderId="9" xfId="9" applyFont="1" applyFill="1" applyBorder="1" applyAlignment="1" applyProtection="1">
      <alignment horizontal="center" vertical="center"/>
    </xf>
    <xf numFmtId="0" fontId="27" fillId="0" borderId="0" xfId="9" applyFont="1" applyBorder="1" applyAlignment="1" applyProtection="1">
      <alignment horizontal="center" vertical="center"/>
      <protection locked="0"/>
    </xf>
    <xf numFmtId="14" fontId="22" fillId="2" borderId="0" xfId="9" applyNumberFormat="1" applyFont="1" applyFill="1" applyBorder="1" applyAlignment="1" applyProtection="1">
      <alignment horizontal="left" vertical="center" wrapText="1"/>
    </xf>
    <xf numFmtId="14" fontId="22" fillId="2" borderId="0" xfId="9" applyNumberFormat="1" applyFont="1" applyFill="1" applyBorder="1" applyAlignment="1" applyProtection="1">
      <alignment horizontal="center" vertical="center" wrapText="1"/>
    </xf>
    <xf numFmtId="0" fontId="27" fillId="0" borderId="0" xfId="9" applyFont="1" applyBorder="1" applyAlignment="1" applyProtection="1">
      <alignment horizontal="left" vertical="center" wrapText="1"/>
      <protection locked="0"/>
    </xf>
    <xf numFmtId="0" fontId="27" fillId="0" borderId="0" xfId="9" applyFont="1" applyBorder="1" applyAlignment="1" applyProtection="1">
      <alignment horizontal="left" vertical="center"/>
      <protection locked="0"/>
    </xf>
    <xf numFmtId="0" fontId="27" fillId="0" borderId="0" xfId="9" applyFont="1" applyFill="1" applyBorder="1" applyAlignment="1" applyProtection="1">
      <alignment horizontal="left" vertical="center" wrapText="1"/>
      <protection locked="0"/>
    </xf>
    <xf numFmtId="14" fontId="18" fillId="0" borderId="0" xfId="1" applyNumberFormat="1" applyFont="1" applyFill="1" applyBorder="1" applyAlignment="1" applyProtection="1">
      <alignment horizontal="center" vertical="center"/>
    </xf>
    <xf numFmtId="0" fontId="18" fillId="0" borderId="0" xfId="1" applyFont="1" applyFill="1" applyBorder="1" applyAlignment="1" applyProtection="1">
      <alignment horizontal="center" vertical="center"/>
    </xf>
    <xf numFmtId="0" fontId="18" fillId="4" borderId="0" xfId="1" applyFont="1" applyFill="1" applyAlignment="1" applyProtection="1">
      <alignment horizontal="center" vertical="center"/>
    </xf>
    <xf numFmtId="14" fontId="18" fillId="0" borderId="0" xfId="1" applyNumberFormat="1" applyFont="1" applyBorder="1" applyAlignment="1" applyProtection="1">
      <alignment horizontal="center" vertical="center"/>
    </xf>
    <xf numFmtId="0" fontId="18" fillId="0" borderId="0" xfId="1" applyFont="1" applyBorder="1" applyAlignment="1" applyProtection="1">
      <alignment horizontal="center" vertical="center"/>
    </xf>
    <xf numFmtId="0" fontId="18" fillId="2" borderId="0" xfId="1" applyFont="1" applyFill="1" applyBorder="1" applyAlignment="1" applyProtection="1">
      <alignment horizontal="center" vertical="center" wrapText="1"/>
    </xf>
    <xf numFmtId="0" fontId="22" fillId="4" borderId="0" xfId="0" applyFont="1" applyFill="1" applyBorder="1" applyAlignment="1" applyProtection="1">
      <alignment horizontal="left" vertical="center"/>
    </xf>
    <xf numFmtId="0" fontId="22" fillId="4" borderId="0" xfId="0" applyFont="1" applyFill="1" applyBorder="1" applyAlignment="1" applyProtection="1">
      <alignment horizontal="center" vertical="center"/>
    </xf>
    <xf numFmtId="0" fontId="22" fillId="0" borderId="0" xfId="0" applyFont="1" applyFill="1" applyBorder="1" applyAlignment="1" applyProtection="1">
      <alignment horizontal="center"/>
      <protection locked="0"/>
    </xf>
    <xf numFmtId="0" fontId="18" fillId="0" borderId="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left" vertical="center"/>
      <protection locked="0"/>
    </xf>
    <xf numFmtId="0" fontId="18" fillId="2" borderId="0" xfId="0" applyFont="1" applyFill="1" applyAlignment="1" applyProtection="1">
      <alignment horizontal="left" vertical="center"/>
      <protection locked="0"/>
    </xf>
    <xf numFmtId="0" fontId="22" fillId="4" borderId="0" xfId="0" applyFont="1" applyFill="1" applyAlignment="1" applyProtection="1">
      <alignment horizontal="left" vertical="center" wrapText="1"/>
    </xf>
    <xf numFmtId="0" fontId="22" fillId="4" borderId="5" xfId="1" applyFont="1" applyFill="1" applyBorder="1" applyAlignment="1" applyProtection="1">
      <alignment horizontal="center" vertical="center"/>
    </xf>
    <xf numFmtId="0" fontId="22" fillId="4" borderId="25" xfId="1" applyFont="1" applyFill="1" applyBorder="1" applyAlignment="1" applyProtection="1">
      <alignment horizontal="center" vertical="center"/>
    </xf>
    <xf numFmtId="0" fontId="22" fillId="4" borderId="4" xfId="1" applyFont="1" applyFill="1" applyBorder="1" applyAlignment="1" applyProtection="1">
      <alignment horizontal="center" vertical="center"/>
    </xf>
    <xf numFmtId="0" fontId="17" fillId="4" borderId="30" xfId="0" applyFont="1" applyFill="1" applyBorder="1" applyAlignment="1">
      <alignment horizontal="center" vertical="center"/>
    </xf>
    <xf numFmtId="0" fontId="17" fillId="4" borderId="2" xfId="0" applyFont="1" applyFill="1" applyBorder="1" applyAlignment="1">
      <alignment horizontal="center" vertical="center"/>
    </xf>
    <xf numFmtId="3" fontId="22" fillId="4" borderId="30" xfId="1" applyNumberFormat="1" applyFont="1" applyFill="1" applyBorder="1" applyAlignment="1" applyProtection="1">
      <alignment horizontal="center" vertical="center" wrapText="1"/>
    </xf>
    <xf numFmtId="3" fontId="22" fillId="4" borderId="2" xfId="1" applyNumberFormat="1" applyFont="1" applyFill="1" applyBorder="1" applyAlignment="1" applyProtection="1">
      <alignment horizontal="center" vertical="center" wrapText="1"/>
    </xf>
    <xf numFmtId="3" fontId="22" fillId="5" borderId="30" xfId="1" applyNumberFormat="1" applyFont="1" applyFill="1" applyBorder="1" applyAlignment="1" applyProtection="1">
      <alignment horizontal="center" vertical="center" wrapText="1"/>
    </xf>
    <xf numFmtId="3" fontId="22" fillId="5" borderId="2" xfId="1" applyNumberFormat="1" applyFont="1" applyFill="1" applyBorder="1" applyAlignment="1" applyProtection="1">
      <alignment horizontal="center" vertical="center" wrapText="1"/>
    </xf>
    <xf numFmtId="0" fontId="22" fillId="4" borderId="0" xfId="0" applyFont="1" applyFill="1" applyAlignment="1" applyProtection="1">
      <alignment horizontal="left"/>
    </xf>
    <xf numFmtId="0" fontId="18" fillId="2" borderId="0" xfId="0" applyFont="1" applyFill="1" applyAlignment="1" applyProtection="1">
      <alignment horizontal="left"/>
      <protection locked="0"/>
    </xf>
    <xf numFmtId="0" fontId="18" fillId="2" borderId="0" xfId="0" applyFont="1" applyFill="1" applyBorder="1" applyAlignment="1" applyProtection="1">
      <alignment horizontal="left" vertical="center"/>
      <protection locked="0"/>
    </xf>
    <xf numFmtId="0" fontId="22" fillId="0" borderId="0" xfId="0" applyFont="1" applyBorder="1" applyAlignment="1" applyProtection="1">
      <alignment horizontal="left" vertical="center" wrapText="1"/>
      <protection locked="0"/>
    </xf>
    <xf numFmtId="14" fontId="22" fillId="2" borderId="0" xfId="10" applyNumberFormat="1" applyFont="1" applyFill="1" applyBorder="1" applyAlignment="1" applyProtection="1">
      <alignment horizontal="center" vertical="center"/>
    </xf>
    <xf numFmtId="0" fontId="22" fillId="4" borderId="0" xfId="0" applyFont="1" applyFill="1" applyAlignment="1" applyProtection="1">
      <alignment horizontal="left" vertical="center"/>
    </xf>
    <xf numFmtId="14" fontId="22" fillId="2" borderId="0" xfId="10" applyNumberFormat="1" applyFont="1" applyFill="1" applyBorder="1" applyAlignment="1" applyProtection="1">
      <alignment horizontal="left" vertical="center" wrapText="1"/>
    </xf>
    <xf numFmtId="14" fontId="22" fillId="2" borderId="31" xfId="10" applyNumberFormat="1" applyFont="1" applyFill="1" applyBorder="1" applyAlignment="1" applyProtection="1">
      <alignment horizontal="center" vertical="center" wrapText="1"/>
    </xf>
    <xf numFmtId="14" fontId="22" fillId="2" borderId="0" xfId="10" applyNumberFormat="1" applyFont="1" applyFill="1" applyBorder="1" applyAlignment="1" applyProtection="1">
      <alignment horizontal="center" vertical="center" wrapText="1"/>
    </xf>
    <xf numFmtId="0" fontId="18" fillId="2" borderId="0" xfId="0" applyFont="1" applyFill="1" applyBorder="1" applyAlignment="1" applyProtection="1">
      <alignment horizontal="left" vertical="center" wrapText="1"/>
      <protection locked="0"/>
    </xf>
    <xf numFmtId="0" fontId="18" fillId="2" borderId="0" xfId="1" applyFont="1" applyFill="1" applyBorder="1" applyAlignment="1" applyProtection="1">
      <alignment horizontal="left" vertical="center" wrapText="1"/>
    </xf>
    <xf numFmtId="0" fontId="18" fillId="0" borderId="0" xfId="0" applyFont="1" applyAlignment="1" applyProtection="1">
      <alignment horizontal="center" vertical="center"/>
      <protection locked="0"/>
    </xf>
    <xf numFmtId="0" fontId="22" fillId="4" borderId="0" xfId="0" applyFont="1" applyFill="1" applyAlignment="1" applyProtection="1">
      <alignment horizontal="left" wrapText="1"/>
    </xf>
    <xf numFmtId="0" fontId="18" fillId="0" borderId="0" xfId="0" applyFont="1" applyAlignment="1" applyProtection="1">
      <alignment horizontal="left"/>
      <protection locked="0"/>
    </xf>
    <xf numFmtId="0" fontId="21" fillId="4" borderId="5" xfId="1" applyFont="1" applyFill="1" applyBorder="1" applyAlignment="1" applyProtection="1">
      <alignment horizontal="center" vertical="center"/>
    </xf>
    <xf numFmtId="0" fontId="21" fillId="4" borderId="25" xfId="1" applyFont="1" applyFill="1" applyBorder="1" applyAlignment="1" applyProtection="1">
      <alignment horizontal="center" vertical="center"/>
    </xf>
    <xf numFmtId="0" fontId="21" fillId="4" borderId="4" xfId="1" applyFont="1" applyFill="1" applyBorder="1" applyAlignment="1" applyProtection="1">
      <alignment horizontal="center" vertical="center"/>
    </xf>
    <xf numFmtId="0" fontId="21" fillId="4" borderId="0" xfId="0" applyFont="1" applyFill="1" applyAlignment="1" applyProtection="1">
      <alignment horizontal="left"/>
    </xf>
    <xf numFmtId="0" fontId="22" fillId="0" borderId="0" xfId="0" applyFont="1" applyBorder="1" applyAlignment="1" applyProtection="1">
      <alignment horizontal="center" vertical="center" wrapText="1"/>
      <protection locked="0"/>
    </xf>
    <xf numFmtId="0" fontId="18" fillId="4" borderId="0" xfId="1" applyFont="1" applyFill="1" applyAlignment="1" applyProtection="1">
      <alignment horizontal="right" vertical="center"/>
    </xf>
    <xf numFmtId="0" fontId="18" fillId="4" borderId="1" xfId="4" applyFont="1" applyFill="1" applyBorder="1" applyAlignment="1" applyProtection="1">
      <alignment horizontal="center" vertical="center" wrapText="1"/>
    </xf>
    <xf numFmtId="0" fontId="18" fillId="4" borderId="0" xfId="1" applyFont="1" applyFill="1" applyBorder="1" applyAlignment="1" applyProtection="1">
      <alignment horizontal="center" vertical="center"/>
    </xf>
    <xf numFmtId="0" fontId="17" fillId="4" borderId="0" xfId="0" applyFont="1" applyFill="1" applyAlignment="1" applyProtection="1">
      <alignment horizontal="left"/>
    </xf>
    <xf numFmtId="0" fontId="17" fillId="4" borderId="0" xfId="3" applyFont="1" applyFill="1" applyAlignment="1" applyProtection="1">
      <alignment horizontal="left"/>
    </xf>
    <xf numFmtId="0" fontId="17" fillId="0" borderId="0" xfId="3" applyFont="1" applyAlignment="1" applyProtection="1">
      <alignment horizontal="left" vertical="center" wrapText="1"/>
      <protection locked="0"/>
    </xf>
    <xf numFmtId="0" fontId="12" fillId="0" borderId="0" xfId="3" applyFont="1" applyAlignment="1" applyProtection="1">
      <alignment horizontal="left" vertical="center" wrapText="1"/>
      <protection locked="0"/>
    </xf>
    <xf numFmtId="0" fontId="12" fillId="0" borderId="0" xfId="3" applyFont="1" applyAlignment="1" applyProtection="1">
      <alignment horizontal="left" vertical="center"/>
      <protection locked="0"/>
    </xf>
    <xf numFmtId="0" fontId="30" fillId="4" borderId="0" xfId="3" applyFont="1" applyFill="1" applyBorder="1" applyAlignment="1">
      <alignment horizontal="left" vertical="center" wrapText="1"/>
    </xf>
    <xf numFmtId="0" fontId="18" fillId="4" borderId="0" xfId="3" applyFont="1" applyFill="1" applyBorder="1" applyAlignment="1" applyProtection="1">
      <alignment horizontal="left" vertical="center"/>
    </xf>
    <xf numFmtId="0" fontId="19" fillId="0" borderId="25" xfId="3" applyFont="1" applyBorder="1" applyAlignment="1">
      <alignment horizontal="center" vertical="center"/>
    </xf>
  </cellXfs>
  <cellStyles count="21">
    <cellStyle name="Bad" xfId="20" builtinId="27"/>
    <cellStyle name="Comma" xfId="17" builtinId="3"/>
    <cellStyle name="Normal" xfId="0" builtinId="0"/>
    <cellStyle name="Normal 2" xfId="2" xr:uid="{00000000-0005-0000-0000-000001000000}"/>
    <cellStyle name="Normal 3" xfId="3" xr:uid="{00000000-0005-0000-0000-000002000000}"/>
    <cellStyle name="Normal 4" xfId="4" xr:uid="{00000000-0005-0000-0000-000003000000}"/>
    <cellStyle name="Normal 5" xfId="5" xr:uid="{00000000-0005-0000-0000-000004000000}"/>
    <cellStyle name="Normal 5 2" xfId="6" xr:uid="{00000000-0005-0000-0000-000005000000}"/>
    <cellStyle name="Normal 5 2 2" xfId="7" xr:uid="{00000000-0005-0000-0000-000006000000}"/>
    <cellStyle name="Normal 5 2 2 2" xfId="14" xr:uid="{00000000-0005-0000-0000-000007000000}"/>
    <cellStyle name="Normal 5 2 3" xfId="8" xr:uid="{00000000-0005-0000-0000-000008000000}"/>
    <cellStyle name="Normal 5 2 3 2" xfId="11" xr:uid="{00000000-0005-0000-0000-000009000000}"/>
    <cellStyle name="Normal 5 2 3 2 2" xfId="16" xr:uid="{00000000-0005-0000-0000-00000A000000}"/>
    <cellStyle name="Normal 5 2 3 2 2 2" xfId="19" xr:uid="{7256CD67-F2C5-4656-9F59-A91D05DB1B80}"/>
    <cellStyle name="Normal 5 3" xfId="9" xr:uid="{00000000-0005-0000-0000-00000B000000}"/>
    <cellStyle name="Normal 5 3 2" xfId="10" xr:uid="{00000000-0005-0000-0000-00000C000000}"/>
    <cellStyle name="Normal 5 3 3" xfId="15" xr:uid="{00000000-0005-0000-0000-00000D000000}"/>
    <cellStyle name="Normal 6" xfId="12" xr:uid="{00000000-0005-0000-0000-00000E000000}"/>
    <cellStyle name="Normal 7" xfId="13" xr:uid="{00000000-0005-0000-0000-00000F000000}"/>
    <cellStyle name="Normal 8" xfId="18" xr:uid="{86AC6137-0326-48BE-883F-3C7AE5A47BEC}"/>
    <cellStyle name="Normal_FORMEBI" xfId="1" xr:uid="{00000000-0005-0000-0000-000010000000}"/>
  </cellStyles>
  <dxfs count="20">
    <dxf>
      <numFmt numFmtId="35" formatCode="_(* #,##0.00_);_(* \(#,##0.00\);_(* &quot;-&quot;??_);_(@_)"/>
    </dxf>
    <dxf>
      <font>
        <b val="0"/>
      </font>
    </dxf>
    <dxf>
      <font>
        <b val="0"/>
      </font>
    </dxf>
    <dxf>
      <fill>
        <patternFill patternType="solid">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numFmt numFmtId="169" formatCode="dd/mm/yy"/>
    </dxf>
    <dxf>
      <numFmt numFmtId="169" formatCode="dd/mm/yy"/>
    </dxf>
    <dxf>
      <numFmt numFmtId="169" formatCode="dd/mm/yy"/>
    </dxf>
    <dxf>
      <numFmt numFmtId="169" formatCode="dd/mm/yy"/>
    </dxf>
    <dxf>
      <numFmt numFmtId="169" formatCode="dd/mm/yy"/>
    </dxf>
    <dxf>
      <numFmt numFmtId="169" formatCode="dd/mm/yy"/>
    </dxf>
    <dxf>
      <numFmt numFmtId="169" formatCode="dd/mm/yy"/>
    </dxf>
    <dxf>
      <numFmt numFmtId="169" formatCode="dd/mm/yy"/>
    </dxf>
    <dxf>
      <numFmt numFmtId="169" formatCode="dd/mm/yy"/>
    </dxf>
  </dxfs>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pivotCacheDefinition" Target="pivotCache/pivotCacheDefinition3.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pivotCacheDefinition" Target="pivotCache/pivotCacheDefinition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41</xdr:row>
      <xdr:rowOff>171450</xdr:rowOff>
    </xdr:from>
    <xdr:to>
      <xdr:col>2</xdr:col>
      <xdr:colOff>1495425</xdr:colOff>
      <xdr:row>41</xdr:row>
      <xdr:rowOff>171450</xdr:rowOff>
    </xdr:to>
    <xdr:cxnSp macro="">
      <xdr:nvCxnSpPr>
        <xdr:cNvPr id="2" name="Straight Connector 1">
          <a:extLst>
            <a:ext uri="{FF2B5EF4-FFF2-40B4-BE49-F238E27FC236}">
              <a16:creationId xmlns:a16="http://schemas.microsoft.com/office/drawing/2014/main" id="{A6304592-54DA-4FCA-B266-3CE287D37A32}"/>
            </a:ext>
          </a:extLst>
        </xdr:cNvPr>
        <xdr:cNvCxnSpPr/>
      </xdr:nvCxnSpPr>
      <xdr:spPr>
        <a:xfrm>
          <a:off x="1238250" y="7600950"/>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73B76F82\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istrator" refreshedDate="45322.858772685184" createdVersion="6" refreshedVersion="6" minRefreshableVersion="3" recordCount="59" xr:uid="{5A3ED8D7-7C74-46AE-8763-9E9A9DD80024}">
  <cacheSource type="worksheet">
    <worksheetSource ref="A2:H61" sheet="IN (2)"/>
  </cacheSource>
  <cacheFields count="8">
    <cacheField name="Date" numFmtId="14">
      <sharedItems containsSemiMixedTypes="0" containsNonDate="0" containsDate="1" containsString="0" minDate="2023-01-04T00:00:00" maxDate="2023-12-15T00:00:00"/>
    </cacheField>
    <cacheField name="Description 2" numFmtId="0">
      <sharedItems count="5">
        <s v="შემოწირულობა"/>
        <s v="ავანსის უკან დაბრუნება"/>
        <s v="სხვა შემოსავალი"/>
        <s v="სხვა ხარჯი" u="1"/>
        <s v="შემოწირულობის დაბრუნება" u="1"/>
      </sharedItems>
    </cacheField>
    <cacheField name="Description" numFmtId="0">
      <sharedItems/>
    </cacheField>
    <cacheField name="Additional Information" numFmtId="0">
      <sharedItems/>
    </cacheField>
    <cacheField name="ID" numFmtId="0">
      <sharedItems/>
    </cacheField>
    <cacheField name="ანგარიშის ნომერი" numFmtId="0">
      <sharedItems/>
    </cacheField>
    <cacheField name="ბანკი" numFmtId="0">
      <sharedItems containsBlank="1"/>
    </cacheField>
    <cacheField name="Paid In" numFmtId="2">
      <sharedItems containsSemiMixedTypes="0" containsString="0" containsNumber="1" containsInteger="1" minValue="40" maxValue="42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istrator" refreshedDate="45322.860347453701" createdVersion="6" refreshedVersion="6" minRefreshableVersion="3" recordCount="132" xr:uid="{1F27B5F9-95B0-4529-A39D-562DEE6C80F9}">
  <cacheSource type="worksheet">
    <worksheetSource ref="A2:F134" sheet="Out"/>
  </cacheSource>
  <cacheFields count="5">
    <cacheField name="Date" numFmtId="14">
      <sharedItems containsSemiMixedTypes="0" containsNonDate="0" containsDate="1" containsString="0" minDate="2023-01-03T00:00:00" maxDate="2023-12-15T00:00:00"/>
    </cacheField>
    <cacheField name="Description 2" numFmtId="0">
      <sharedItems count="9">
        <s v="იჯარა"/>
        <s v="გადარიცხვის საკომისიო"/>
        <s v="ხაზინა"/>
        <s v="ელ-ენერგია"/>
        <s v="წყალი"/>
        <s v="შემოწირულობის  თანხის დაბრუნება"/>
        <s v="ინტერნეტმომსახურება"/>
        <s v="კომუნიკაციის ხარჯი"/>
        <s v="აუდიტორული მომსახურება"/>
      </sharedItems>
    </cacheField>
    <cacheField name="Description" numFmtId="0">
      <sharedItems/>
    </cacheField>
    <cacheField name="Additional Information" numFmtId="0">
      <sharedItems/>
    </cacheField>
    <cacheField name="Paid Out" numFmtId="2">
      <sharedItems containsSemiMixedTypes="0" containsString="0" containsNumber="1" minValue="0.9" maxValue="420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istrator" refreshedDate="45327.519211574072" createdVersion="6" refreshedVersion="6" minRefreshableVersion="3" recordCount="38" xr:uid="{788ADA51-944A-418B-87B4-866116CAF0A8}">
  <cacheSource type="worksheet">
    <worksheetSource name="Table2"/>
  </cacheSource>
  <cacheFields count="6">
    <cacheField name="Date" numFmtId="14">
      <sharedItems containsSemiMixedTypes="0" containsNonDate="0" containsDate="1" containsString="0" minDate="2023-01-03T00:00:00" maxDate="2023-07-01T00:00:00" count="23">
        <d v="2023-01-03T00:00:00"/>
        <d v="2023-06-30T00:00:00"/>
        <d v="2023-05-31T00:00:00"/>
        <d v="2023-05-01T00:00:00"/>
        <d v="2023-04-03T00:00:00"/>
        <d v="2023-01-04T00:00:00"/>
        <d v="2023-03-31T00:00:00"/>
        <d v="2023-03-06T00:00:00"/>
        <d v="2023-01-11T00:00:00"/>
        <d v="2023-03-01T00:00:00"/>
        <d v="2023-02-15T00:00:00"/>
        <d v="2023-02-13T00:00:00"/>
        <d v="2023-01-12T00:00:00"/>
        <d v="2023-02-08T00:00:00"/>
        <d v="2023-02-07T00:00:00"/>
        <d v="2023-01-13T00:00:00"/>
        <d v="2023-01-16T00:00:00"/>
        <d v="2023-01-31T00:00:00"/>
        <d v="2023-01-25T00:00:00"/>
        <d v="2023-01-24T00:00:00"/>
        <d v="2023-01-22T00:00:00"/>
        <d v="2023-01-18T00:00:00"/>
        <d v="2023-01-17T00:00:00"/>
      </sharedItems>
      <fieldGroup par="5" base="0">
        <rangePr groupBy="days" startDate="2023-01-03T00:00:00" endDate="2023-07-01T00:00:00"/>
        <groupItems count="368">
          <s v="&lt;03-01-23"/>
          <s v="01-Jan"/>
          <s v="02-Jan"/>
          <s v="03-Jan"/>
          <s v="04-Jan"/>
          <s v="05-Jan"/>
          <s v="06-Jan"/>
          <s v="07-Jan"/>
          <s v="08-Jan"/>
          <s v="09-Jan"/>
          <s v="10-Jan"/>
          <s v="11-Jan"/>
          <s v="12-Jan"/>
          <s v="13-Jan"/>
          <s v="14-Jan"/>
          <s v="15-Jan"/>
          <s v="16-Jan"/>
          <s v="17-Jan"/>
          <s v="18-Jan"/>
          <s v="19-Jan"/>
          <s v="20-Jan"/>
          <s v="21-Jan"/>
          <s v="22-Jan"/>
          <s v="23-Jan"/>
          <s v="24-Jan"/>
          <s v="25-Jan"/>
          <s v="26-Jan"/>
          <s v="27-Jan"/>
          <s v="28-Jan"/>
          <s v="29-Jan"/>
          <s v="30-Jan"/>
          <s v="31-Jan"/>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pr"/>
          <s v="02-Apr"/>
          <s v="03-Apr"/>
          <s v="04-Apr"/>
          <s v="05-Apr"/>
          <s v="06-Apr"/>
          <s v="07-Apr"/>
          <s v="08-Apr"/>
          <s v="09-Apr"/>
          <s v="10-Apr"/>
          <s v="11-Apr"/>
          <s v="12-Apr"/>
          <s v="13-Apr"/>
          <s v="14-Apr"/>
          <s v="15-Apr"/>
          <s v="16-Apr"/>
          <s v="17-Apr"/>
          <s v="18-Apr"/>
          <s v="19-Apr"/>
          <s v="20-Apr"/>
          <s v="21-Apr"/>
          <s v="22-Apr"/>
          <s v="23-Apr"/>
          <s v="24-Apr"/>
          <s v="25-Apr"/>
          <s v="26-Apr"/>
          <s v="27-Apr"/>
          <s v="28-Apr"/>
          <s v="29-Apr"/>
          <s v="30-Ap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ug"/>
          <s v="02-Aug"/>
          <s v="03-Aug"/>
          <s v="04-Aug"/>
          <s v="05-Aug"/>
          <s v="06-Aug"/>
          <s v="07-Aug"/>
          <s v="08-Aug"/>
          <s v="09-Aug"/>
          <s v="10-Aug"/>
          <s v="11-Aug"/>
          <s v="12-Aug"/>
          <s v="13-Aug"/>
          <s v="14-Aug"/>
          <s v="15-Aug"/>
          <s v="16-Aug"/>
          <s v="17-Aug"/>
          <s v="18-Aug"/>
          <s v="19-Aug"/>
          <s v="20-Aug"/>
          <s v="21-Aug"/>
          <s v="22-Aug"/>
          <s v="23-Aug"/>
          <s v="24-Aug"/>
          <s v="25-Aug"/>
          <s v="26-Aug"/>
          <s v="27-Aug"/>
          <s v="28-Aug"/>
          <s v="29-Aug"/>
          <s v="30-Aug"/>
          <s v="31-Aug"/>
          <s v="01-Sep"/>
          <s v="02-Sep"/>
          <s v="03-Sep"/>
          <s v="04-Sep"/>
          <s v="05-Sep"/>
          <s v="06-Sep"/>
          <s v="07-Sep"/>
          <s v="08-Sep"/>
          <s v="09-Sep"/>
          <s v="10-Sep"/>
          <s v="11-Sep"/>
          <s v="12-Sep"/>
          <s v="13-Sep"/>
          <s v="14-Sep"/>
          <s v="15-Sep"/>
          <s v="16-Sep"/>
          <s v="17-Sep"/>
          <s v="18-Sep"/>
          <s v="19-Sep"/>
          <s v="20-Sep"/>
          <s v="21-Sep"/>
          <s v="22-Sep"/>
          <s v="23-Sep"/>
          <s v="24-Sep"/>
          <s v="25-Sep"/>
          <s v="26-Sep"/>
          <s v="27-Sep"/>
          <s v="28-Sep"/>
          <s v="29-Sep"/>
          <s v="30-Sep"/>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ec"/>
          <s v="02-Dec"/>
          <s v="03-Dec"/>
          <s v="04-Dec"/>
          <s v="05-Dec"/>
          <s v="06-Dec"/>
          <s v="07-Dec"/>
          <s v="08-Dec"/>
          <s v="09-Dec"/>
          <s v="10-Dec"/>
          <s v="11-Dec"/>
          <s v="12-Dec"/>
          <s v="13-Dec"/>
          <s v="14-Dec"/>
          <s v="15-Dec"/>
          <s v="16-Dec"/>
          <s v="17-Dec"/>
          <s v="18-Dec"/>
          <s v="19-Dec"/>
          <s v="20-Dec"/>
          <s v="21-Dec"/>
          <s v="22-Dec"/>
          <s v="23-Dec"/>
          <s v="24-Dec"/>
          <s v="25-Dec"/>
          <s v="26-Dec"/>
          <s v="27-Dec"/>
          <s v="28-Dec"/>
          <s v="29-Dec"/>
          <s v="30-Dec"/>
          <s v="31-Dec"/>
          <s v="&gt;01-07-23"/>
        </groupItems>
      </fieldGroup>
    </cacheField>
    <cacheField name="Description 2" numFmtId="0">
      <sharedItems/>
    </cacheField>
    <cacheField name="Description" numFmtId="0">
      <sharedItems/>
    </cacheField>
    <cacheField name="Additional Information" numFmtId="0">
      <sharedItems count="28">
        <s v="ელგუჯა კვარაცხრელია, LBRTGE22, GE98LB0711106379047340"/>
        <s v="მაია ფოლადაშვილი, TBCBGE22, GE27TB7996936010100056"/>
        <s v="ლელა უშიკიშვილი, LBRTGE22, GE63LB0111147734364005"/>
        <s v="შპს ლაზიკა, TBCBGE22, GE80TB7106536070100001"/>
        <s v="ცისანა ხუჭუა, TBCBGE22, GE19TB7928345068100012"/>
        <s v="ი/მ რომან მეგრელიშვილი, TBCBGE22, GE22TB7037345061100077"/>
        <s v="გიგინეიშვილი ნონა, BAGAGE22, GE55BG0000000533623495"/>
        <s v="ი/მ ლელა აღლიოღლი, TBCBGE22, GE83TB7461245064300027"/>
        <s v="ი/მ თამარა მღდესიან, TBCBGE22, GE84TB7962936010300065"/>
        <s v="შპს სენაკის ცენტრალური აფთიაქი, BAGAGE22, GE25BG0000000150235900"/>
        <s v="გიორგი ნიგურიანი, LBRTGE22, GE98LB0711146576602000"/>
        <s v="ი/მ ელევნორა ქურასბედიანი, TBCBGE22, GE78TB8888845065120943"/>
        <s v="შორენა ბიბილეიშვილი, LBRTGE22, GE56LB0111121472459001"/>
        <s v="ი/მ სოსო მელაშვილი, TBCBGE22, GE17TB7822645061100090"/>
        <s v="მერი სადაღაშვილი, BAGAGE22, GE15BG0000000539971022"/>
        <s v="იმ ლაშა ჭელიძე, BAGAGE22, GE05BG0000000222280100"/>
        <s v="ევგენიძე მერი, BAGAGE22, GE69BG0000000537500624"/>
        <s v="ნოდარ ჭანია, LBRTGE22, GE71LB0211160417515000"/>
        <s v="სუხიაშვილი ჯუმბერი, BAGAGE22, GE29BG0000000158546400"/>
        <s v="გოგოლაძე თინათინ, BAGAGE22, GE65BG0000000533669681"/>
        <s v="ბელა ყურაშვილი, TBCBGE22, GE21TB7638645061600038"/>
        <s v="ჭკადუა ინეზა, BAGAGE22, GE41BG0000000228903000"/>
        <s v="გაბისონია ირაკლი, BAGAGE22, GE04BG0000000228081300"/>
        <s v="გიგლა კუჭუხიძე, LBRTGE22, GE11LB0211191281496000"/>
        <s v="ი/მ ირინა სულაქველიძე, TBCBGE22, GE30TB7407845061100032"/>
        <s v="შპს M.T.N, TBCBGE22, GE90TB7863236020100002"/>
        <s v="გიორგი ქადიძე, TBCBGE22, GE20TB7802445064300009"/>
        <s v="გაიანე სტეპანიან, TBCBGE22, GE91TB7422936515100001"/>
      </sharedItems>
    </cacheField>
    <cacheField name="Paid Out" numFmtId="0">
      <sharedItems containsSemiMixedTypes="0" containsString="0" containsNumber="1" containsInteger="1" minValue="250" maxValue="1900" count="13">
        <n v="500"/>
        <n v="700"/>
        <n v="1500"/>
        <n v="400"/>
        <n v="375"/>
        <n v="600"/>
        <n v="625"/>
        <n v="800"/>
        <n v="1900"/>
        <n v="1200"/>
        <n v="250"/>
        <n v="300"/>
        <n v="1875"/>
      </sharedItems>
    </cacheField>
    <cacheField name="Months" numFmtId="0" databaseField="0">
      <fieldGroup base="0">
        <rangePr groupBy="months" startDate="2023-01-03T00:00:00" endDate="2023-07-01T00:00:00"/>
        <groupItems count="14">
          <s v="&lt;03-01-23"/>
          <s v="Jan"/>
          <s v="Feb"/>
          <s v="Mar"/>
          <s v="Apr"/>
          <s v="May"/>
          <s v="Jun"/>
          <s v="Jul"/>
          <s v="Aug"/>
          <s v="Sep"/>
          <s v="Oct"/>
          <s v="Nov"/>
          <s v="Dec"/>
          <s v="&gt;01-07-23"/>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9">
  <r>
    <d v="2023-01-04T00:00:00"/>
    <x v="0"/>
    <s v="შემოწირულობა"/>
    <s v="დავით ცეცხლაძე"/>
    <s v="33001026203"/>
    <s v=" GE04TB7095645064300038"/>
    <s v="თიბისი ბანკი"/>
    <n v="500"/>
  </r>
  <r>
    <d v="2023-01-05T00:00:00"/>
    <x v="0"/>
    <s v="შემოწირულობა"/>
    <s v="გია გოთუა"/>
    <s v="01015001397"/>
    <s v="GE93TB1120000006112111"/>
    <s v="თიბისი ბანკი"/>
    <n v="750"/>
  </r>
  <r>
    <d v="2023-01-10T00:00:00"/>
    <x v="0"/>
    <s v="შემოწირულობა"/>
    <s v="ვეშაგური თენგიზ"/>
    <s v="31001031614"/>
    <s v=" GE58BG0000000365932654"/>
    <s v="საქართველოს ბანკი"/>
    <n v="1500"/>
  </r>
  <r>
    <d v="2023-01-10T00:00:00"/>
    <x v="0"/>
    <s v="შემოწირულობა"/>
    <s v="ალექსანდრე ბრეგვაძე"/>
    <s v="59001010780"/>
    <s v=" GE92TB7603945061600010"/>
    <s v="თიბისი ბანკი"/>
    <n v="600"/>
  </r>
  <r>
    <d v="2023-01-12T00:00:00"/>
    <x v="0"/>
    <s v="შემოწირულობა"/>
    <s v="კახაბერ ელიზბარაშვილი"/>
    <s v="20001018268"/>
    <s v=" GE60TB7073545064300038"/>
    <s v="თიბისი ბანკი"/>
    <n v="1415"/>
  </r>
  <r>
    <d v="2023-01-13T00:00:00"/>
    <x v="0"/>
    <s v="შემოწირულება"/>
    <s v="გოჩა ხუციძე"/>
    <s v="04001001762"/>
    <s v=" GE95TB7140645064300030"/>
    <s v="თიბისი ბანკი"/>
    <n v="625"/>
  </r>
  <r>
    <d v="2023-01-14T00:00:00"/>
    <x v="0"/>
    <s v="შემოწირულობა"/>
    <s v="გიორგი რატიანი"/>
    <s v="30001006336"/>
    <s v=" GE46TB7059245068100010"/>
    <s v="თიბისი ბანკი"/>
    <n v="500"/>
  </r>
  <r>
    <d v="2023-01-14T00:00:00"/>
    <x v="0"/>
    <s v="შემოწირულობა."/>
    <s v="ალექსანდრე ბენდელიანი"/>
    <s v="27001006960"/>
    <s v=" GE40TB7468845064300033"/>
    <s v="თიბისი ბანკი"/>
    <n v="625"/>
  </r>
  <r>
    <d v="2023-01-16T00:00:00"/>
    <x v="0"/>
    <s v="53001048203; შემოწირულობა"/>
    <s v="ტერმინალებში მიღებული თიბისი ბანკის გადახდების სატრანზიტო (პროვაიდერი)"/>
    <s v="53001048203"/>
    <s v=" GE69TB0000000251140006"/>
    <s v="თიბისი ბანკი"/>
    <n v="1000"/>
  </r>
  <r>
    <d v="2023-01-16T00:00:00"/>
    <x v="0"/>
    <s v="შემოწირულობა"/>
    <s v="გიორგი სულაკაძე"/>
    <s v="60001016714"/>
    <s v=" GE89TB7845145064300027"/>
    <s v="თიბისი ბანკი"/>
    <n v="1900"/>
  </r>
  <r>
    <d v="2023-01-16T00:00:00"/>
    <x v="0"/>
    <s v="შემოწირულობა"/>
    <s v="ი/მ გიორგი ნაჭყებია"/>
    <s v="51001008425"/>
    <s v=" GE28TB7553045064300016"/>
    <s v="თიბისი ბანკი"/>
    <n v="400"/>
  </r>
  <r>
    <d v="2023-01-16T00:00:00"/>
    <x v="0"/>
    <s v="შემოწირულობა"/>
    <s v="მერაბი გიგანი"/>
    <s v="12001018716"/>
    <s v=" GE47TB7219945064300033"/>
    <s v="თიბისი ბანკი"/>
    <n v="1875"/>
  </r>
  <r>
    <d v="2023-01-16T00:00:00"/>
    <x v="0"/>
    <s v="შემოწირულობა"/>
    <s v="ნათია კვესელავა"/>
    <s v="53001048203"/>
    <s v=" GE39TB7702145064300026"/>
    <s v="თიბისი ბანკი"/>
    <n v="1000"/>
  </r>
  <r>
    <d v="2023-01-17T00:00:00"/>
    <x v="0"/>
    <s v="შემოწირულობა"/>
    <s v="ნინო ჭკადუა"/>
    <s v="30001004959"/>
    <s v=" GE86TB7146345064300004"/>
    <s v="თიბისი ბანკი"/>
    <n v="250"/>
  </r>
  <r>
    <d v="2023-01-17T00:00:00"/>
    <x v="0"/>
    <s v="შემოწირულობა"/>
    <s v="ი/მ გოგი ქადიძე"/>
    <s v="61001082346"/>
    <s v=" GE43TB7435545061100062"/>
    <s v="თიბისი ბანკი"/>
    <n v="750"/>
  </r>
  <r>
    <d v="2023-01-17T00:00:00"/>
    <x v="0"/>
    <s v="შემოწირულობა"/>
    <s v="გია გოთუა"/>
    <s v="01015001397"/>
    <s v=" GE66TB7696745064300004"/>
    <s v="თიბისი ბანკი"/>
    <n v="750"/>
  </r>
  <r>
    <d v="2023-01-20T00:00:00"/>
    <x v="0"/>
    <s v="შემოწირულობა"/>
    <s v="კახაბერ ელიზბარაშვილი"/>
    <s v="20001018268"/>
    <s v=" GE60TB7073545064300038"/>
    <s v="თიბისი ბანკი"/>
    <n v="1460"/>
  </r>
  <r>
    <d v="2023-01-20T00:00:00"/>
    <x v="0"/>
    <s v="შემოწირულობა"/>
    <s v="გია დუნდუა"/>
    <s v="02001003596"/>
    <s v=" GE66TB7096545068100016"/>
    <s v="თიბისი ბანკი"/>
    <n v="300"/>
  </r>
  <r>
    <d v="2023-01-22T00:00:00"/>
    <x v="0"/>
    <s v="შემოწირულობა"/>
    <s v="რომანოზ გოგიბერიძე"/>
    <s v="46001002279"/>
    <s v=" GE23TB7670945064300031"/>
    <s v="თიბისი ბანკი"/>
    <n v="110"/>
  </r>
  <r>
    <d v="2023-01-24T00:00:00"/>
    <x v="0"/>
    <s v="შემოწირულობა"/>
    <s v="ნიკა ქომეთიანი"/>
    <s v="49001012334"/>
    <s v=" GE87TB7874645068100018"/>
    <s v="თიბისი ბანკი"/>
    <n v="625"/>
  </r>
  <r>
    <d v="2023-01-24T00:00:00"/>
    <x v="0"/>
    <s v="შემოწირულება"/>
    <s v="გოჩა ხუციძე"/>
    <s v="04001001762"/>
    <s v=" GE95TB7140645064300030"/>
    <s v="თიბისი ბანკი"/>
    <n v="625"/>
  </r>
  <r>
    <d v="2023-01-25T00:00:00"/>
    <x v="0"/>
    <s v="შემოწირულობა"/>
    <s v="ოთარი მუსელიანი"/>
    <s v="53001004244"/>
    <s v=" GE06TB7698245061100009"/>
    <s v="თიბისი ბანკი"/>
    <n v="800"/>
  </r>
  <r>
    <d v="2023-01-30T00:00:00"/>
    <x v="0"/>
    <s v="შემოწირულობა"/>
    <s v="ზურაბ კობახიძე"/>
    <s v="01024080200"/>
    <s v=" GE02TB7534945064300031"/>
    <s v="თიბისი ბანკი"/>
    <n v="4200"/>
  </r>
  <r>
    <d v="2023-01-31T00:00:00"/>
    <x v="0"/>
    <s v="შემოწირულობა"/>
    <s v="ი/მ გიორგი ხატიაშვილი"/>
    <s v="40001004666"/>
    <s v=" GE38TB7826545064300032"/>
    <s v="თიბისი ბანკი"/>
    <n v="625"/>
  </r>
  <r>
    <d v="2023-02-03T00:00:00"/>
    <x v="1"/>
    <s v="ავანსად დარჩენილი თანხის დაბრუნება თანახმად განცხადებისა, 77 .02.02.2023წ."/>
    <s v="შპს 'ახალი ქსელები'"/>
    <s v="61006043379"/>
    <s v=" GE16TB1100000021467754"/>
    <m/>
    <n v="40"/>
  </r>
  <r>
    <d v="2023-02-07T00:00:00"/>
    <x v="0"/>
    <s v="შემოწირულობა"/>
    <s v="თეონა ბრუნჯაძე"/>
    <s v="61006043379"/>
    <s v=" GE59TB7690345061100032"/>
    <s v="თიბისი ბანკი"/>
    <n v="500"/>
  </r>
  <r>
    <d v="2023-02-07T00:00:00"/>
    <x v="0"/>
    <s v="შემოწირულობა ალტ ინფოს დასახმარებლად"/>
    <s v="თეონა ბრუნჯაძე"/>
    <s v="24001011662"/>
    <s v=" GE59TB7690345061100032"/>
    <s v="თიბისი ბანკი"/>
    <n v="800"/>
  </r>
  <r>
    <d v="2023-02-07T00:00:00"/>
    <x v="0"/>
    <s v="შემოწირულობა"/>
    <s v="გიგა კარბელაშვილი"/>
    <s v="55001020100"/>
    <s v=" GE26TB7829345061600016"/>
    <s v="თიბისი ბანკი"/>
    <n v="1000"/>
  </r>
  <r>
    <d v="2023-02-07T00:00:00"/>
    <x v="0"/>
    <s v="შემოწირულობა"/>
    <s v="ი/მ გრიგოლ მანაგაძე"/>
    <s v="49001012334"/>
    <s v=" GE08TB7699345061100015"/>
    <s v="თიბისი ბანკი"/>
    <n v="500"/>
  </r>
  <r>
    <d v="2023-02-07T00:00:00"/>
    <x v="0"/>
    <s v="შემოწირულობა"/>
    <s v="ნიკა ქომეთიანი"/>
    <s v="23001014224"/>
    <s v=" GE87TB7874645068100018"/>
    <s v="თიბისი ბანკი"/>
    <n v="625"/>
  </r>
  <r>
    <d v="2023-02-07T00:00:00"/>
    <x v="0"/>
    <s v="შემოწირულობა"/>
    <s v="ადომელ არაბული"/>
    <s v="27001006960"/>
    <s v=" GE18TB7905745064300021"/>
    <s v="თიბისი ბანკი"/>
    <n v="875"/>
  </r>
  <r>
    <d v="2023-02-07T00:00:00"/>
    <x v="2"/>
    <s v="დაბრუნება"/>
    <s v="ნიკა ქომეთიანი"/>
    <s v="30001006336"/>
    <s v=" GE87TB7874645068100018"/>
    <m/>
    <n v="125"/>
  </r>
  <r>
    <d v="2023-02-07T00:00:00"/>
    <x v="0"/>
    <s v="შემოწირულობა."/>
    <s v="ალექსანდრე ბენდელიანი"/>
    <s v="20001018268"/>
    <s v=" GE40TB7468845064300033"/>
    <s v="თიბისი ბანკი"/>
    <n v="500"/>
  </r>
  <r>
    <d v="2023-02-13T00:00:00"/>
    <x v="0"/>
    <s v="შემოწირულობა"/>
    <s v="გიორგი რატიანი"/>
    <s v="21001012883"/>
    <s v=" GE46TB7059245068100010"/>
    <s v="თიბისი ბანკი"/>
    <n v="500"/>
  </r>
  <r>
    <d v="2023-02-15T00:00:00"/>
    <x v="0"/>
    <s v="შემოწირულობა"/>
    <s v="კახაბერ ელიზბარაშვილი"/>
    <s v="01017031294"/>
    <s v=" GE60TB7073545064300038"/>
    <s v="თიბისი ბანკი"/>
    <n v="1200"/>
  </r>
  <r>
    <d v="2023-02-15T00:00:00"/>
    <x v="0"/>
    <s v="შემოწირულობა"/>
    <s v="ზაური ობოლაძე"/>
    <s v="27001006960"/>
    <s v=" GE04TB7013745061100029"/>
    <s v="თიბისი ბანკი"/>
    <n v="375"/>
  </r>
  <r>
    <d v="2023-02-15T00:00:00"/>
    <x v="0"/>
    <s v="შემოწირულობა"/>
    <s v="ირაკლი ბერძენიშვილი"/>
    <s v="40001004666"/>
    <s v=" GE52TB7896945061600048"/>
    <s v="თიბისი ბანკი"/>
    <n v="1460"/>
  </r>
  <r>
    <d v="2023-02-27T00:00:00"/>
    <x v="0"/>
    <s v="შემოწირულობა"/>
    <s v="ალექსანდრე ბენდელიანი"/>
    <s v="40001004666"/>
    <s v=" LBRTGE22"/>
    <s v="ლიბერთი ბანკი"/>
    <n v="499"/>
  </r>
  <r>
    <d v="2023-03-06T00:00:00"/>
    <x v="0"/>
    <s v="შემოწირულობა"/>
    <s v="ი/მ გიორგი ხატიაშვილი"/>
    <s v="58001029933"/>
    <s v=" GE38TB7826545064300032"/>
    <s v="თიბისი ბანკი"/>
    <n v="625"/>
  </r>
  <r>
    <d v="2023-03-31T00:00:00"/>
    <x v="0"/>
    <s v="შემოწირულობა"/>
    <s v="ი/მ გიორგი ხატიაშვილი"/>
    <s v="01017031294"/>
    <s v=" GE38TB7826545064300032"/>
    <s v="თიბისი ბანკი"/>
    <n v="625"/>
  </r>
  <r>
    <d v="2023-04-03T00:00:00"/>
    <x v="0"/>
    <s v="შემოწირულობა"/>
    <s v="ნანა გერგაია"/>
    <s v="40001004666"/>
    <s v=" GE12TB7517845061100094"/>
    <s v="თიბისი ბანკი"/>
    <n v="1500"/>
  </r>
  <r>
    <d v="2023-04-04T00:00:00"/>
    <x v="0"/>
    <s v="შემოწირულობა"/>
    <s v="ირაკლი ბერძენიშვილი"/>
    <s v="18001072091"/>
    <s v=" GE18TB7896945063300003"/>
    <s v="თიბისი ბანკი"/>
    <n v="1460"/>
  </r>
  <r>
    <d v="2023-05-01T00:00:00"/>
    <x v="0"/>
    <s v="შემოწირულობა"/>
    <s v="ი/მ გიორგი ხატიაშვილი"/>
    <s v="40001004666"/>
    <s v=" GE38TB7826545064300032"/>
    <s v="თიბისი ბანკი"/>
    <n v="625"/>
  </r>
  <r>
    <d v="2023-05-14T00:00:00"/>
    <x v="0"/>
    <s v="შემოწირულობა"/>
    <s v="გოგა თუხარელი"/>
    <s v="01017031294"/>
    <s v=" GE95TB7309845064300009"/>
    <s v="თიბისი ბანკი"/>
    <n v="290"/>
  </r>
  <r>
    <d v="2023-05-24T00:00:00"/>
    <x v="2"/>
    <s v="პირადი გადარიცხვა თიბისიში"/>
    <s v="ზურაბ კობახიძე"/>
    <s v="01017031294"/>
    <s v=" GE02TB7534945064300031"/>
    <m/>
    <n v="550"/>
  </r>
  <r>
    <d v="2023-05-30T00:00:00"/>
    <x v="0"/>
    <s v="შემოწირულობა"/>
    <s v="ი/მ გიორგი ხატიაშვილი"/>
    <s v="40001004666"/>
    <s v=" GE38TB7826545064300032"/>
    <s v="თიბისი ბანკი"/>
    <n v="625"/>
  </r>
  <r>
    <d v="2023-06-20T00:00:00"/>
    <x v="0"/>
    <s v="შემოწირულობა"/>
    <s v="ირაკლი ბერძენიშვილი"/>
    <s v="01017031294"/>
    <s v=" GE52TB7896945061600048"/>
    <s v="თიბისი ბანკი"/>
    <n v="325"/>
  </r>
  <r>
    <d v="2023-06-23T00:00:00"/>
    <x v="0"/>
    <s v="შემოწირულობა"/>
    <s v="ირაკლი ბერძენიშვილი"/>
    <s v="01017031294"/>
    <s v=" GE52TB7896945061600048"/>
    <s v="თიბისი ბანკი"/>
    <n v="550"/>
  </r>
  <r>
    <d v="2023-06-30T00:00:00"/>
    <x v="0"/>
    <s v="შემოწირულობა"/>
    <s v="ი/მ გიორგი ხატიაშვილი"/>
    <s v="01017031294"/>
    <s v=" GE38TB7826545064300032"/>
    <s v="თიბისი ბანკი"/>
    <n v="625"/>
  </r>
  <r>
    <d v="2023-07-13T00:00:00"/>
    <x v="0"/>
    <s v="შემოწირულობა"/>
    <s v="ირაკლი ბერძენიშვილი"/>
    <s v="20001018268"/>
    <s v=" GE52TB7896945061600048"/>
    <s v="თიბისი ბანკი"/>
    <n v="353"/>
  </r>
  <r>
    <d v="2023-07-24T00:00:00"/>
    <x v="0"/>
    <s v="შემოწირულობა"/>
    <s v="ირაკლი ბერძენიშვილი"/>
    <s v="01017031294"/>
    <s v=" GE52TB7896945061600048"/>
    <s v="თიბისი ბანკი"/>
    <n v="550"/>
  </r>
  <r>
    <d v="2023-07-31T00:00:00"/>
    <x v="2"/>
    <s v="პირადი გადარიცხვა"/>
    <s v="ირაკლი ბერძენიშვილი"/>
    <s v="01017031294"/>
    <s v=" GE52TB7896945061600048"/>
    <m/>
    <n v="540"/>
  </r>
  <r>
    <d v="2023-08-26T00:00:00"/>
    <x v="2"/>
    <s v="პირადი გადარიცხვა თიბისიში"/>
    <s v="კახაბერ ელიზბარაშვილი"/>
    <s v="01017031294"/>
    <s v=" GE60TB7073545064300038"/>
    <m/>
    <n v="550"/>
  </r>
  <r>
    <d v="2023-09-12T00:00:00"/>
    <x v="0"/>
    <s v="შემოწირულობა"/>
    <s v="ირაკლი ბერძენიშვილი"/>
    <s v="01017031294"/>
    <s v=" GE52TB7896945061600048"/>
    <s v="თიბისი ბანკი"/>
    <n v="992"/>
  </r>
  <r>
    <d v="2023-10-09T00:00:00"/>
    <x v="0"/>
    <s v="შემოწირულობა"/>
    <s v="კახაბერ ელიზბარაშვილი"/>
    <s v="20001018268"/>
    <s v=" GE60TB7073545064300038"/>
    <s v="თიბისი ბანკი"/>
    <n v="550"/>
  </r>
  <r>
    <d v="2023-10-16T00:00:00"/>
    <x v="0"/>
    <s v="შემოწირულობა"/>
    <s v="ირაკლი ბერძენიშვილი"/>
    <s v="01017031294"/>
    <s v=" GE52TB7896945061600048"/>
    <s v="თიბისი ბანკი"/>
    <n v="383"/>
  </r>
  <r>
    <d v="2023-11-11T00:00:00"/>
    <x v="0"/>
    <s v="შემოწირულობა"/>
    <s v="ირაკლი ბერძენიშვილი"/>
    <s v="01017031294"/>
    <s v=" GE52TB7896945061600048"/>
    <s v="თიბისი ბანკი"/>
    <n v="390"/>
  </r>
  <r>
    <d v="2023-11-23T00:00:00"/>
    <x v="0"/>
    <s v="შემოწირულობა"/>
    <s v="ირაკლი ბერძენიშვილი"/>
    <s v="01017031294"/>
    <s v=" GE52TB7896945061600048"/>
    <s v="თიბისი ბანკი"/>
    <n v="550"/>
  </r>
  <r>
    <d v="2023-12-14T00:00:00"/>
    <x v="0"/>
    <s v="შემოწირულობა"/>
    <s v="ირაკლი ბერძენიშვილი"/>
    <s v="01017031294"/>
    <s v=" GE52TB7896945061600048"/>
    <s v="თიბისი ბანკი"/>
    <n v="100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2">
  <r>
    <d v="2023-01-03T00:00:00"/>
    <x v="0"/>
    <s v="იჯარის გადასახადი-ჩხოროწყუ"/>
    <s v="ელგუჯა კვარაცხრელია, LBRTGE22, GE98LB0711106379047340"/>
    <n v="500"/>
  </r>
  <r>
    <d v="2023-01-03T00:00:00"/>
    <x v="1"/>
    <s v="გადარიცხვის საკომისიო"/>
    <s v="საკომისიო შემოსავალი - იურიდიული პირების გადარიცხვები, TBCBGE22, GE49TB0006001030220010"/>
    <n v="0.9"/>
  </r>
  <r>
    <d v="2023-01-03T00:00:00"/>
    <x v="0"/>
    <s v="იჯარის გადასახადი -თიანეთი"/>
    <s v="ლელა უშიკიშვილი, LBRTGE22, GE63LB0111147734364005"/>
    <n v="700"/>
  </r>
  <r>
    <d v="2023-01-03T00:00:00"/>
    <x v="1"/>
    <s v="გადარიცხვის საკომისიო"/>
    <s v="საკომისიო შემოსავალი - იურიდიული პირების გადარიცხვები, TBCBGE22, GE49TB0006001030220010"/>
    <n v="0.9"/>
  </r>
  <r>
    <d v="2023-01-03T00:00:00"/>
    <x v="2"/>
    <s v="გადასახადების ერთიანი კოდი"/>
    <s v="ხაზინის ერთიანი ანგარიში. საგადასახადო ინსპექცია(გადასახადები), TRESGE22, 101001000"/>
    <n v="175"/>
  </r>
  <r>
    <d v="2023-01-03T00:00:00"/>
    <x v="1"/>
    <s v="გადარიცხვის საკომისიო"/>
    <s v="საკომისიო შემოსავალი - იურიდიული პირების გადარიცხვები, TBCBGE22, GE49TB0006001030220010"/>
    <n v="0.9"/>
  </r>
  <r>
    <d v="2023-01-04T00:00:00"/>
    <x v="0"/>
    <s v="ოზურგეთი -იჯარის გადასახადი"/>
    <s v="ცისანა ხუჭუა, TBCBGE22, GE19TB7928345068100012"/>
    <n v="400"/>
  </r>
  <r>
    <d v="2023-01-04T00:00:00"/>
    <x v="2"/>
    <s v="გადასახადების ერთიანი კოდი"/>
    <s v="ხაზინის ერთიანი ანგარიში. საგადასახადო ინსპექცია(გადასახადები), TRESGE22, 101001000"/>
    <n v="100"/>
  </r>
  <r>
    <d v="2023-01-04T00:00:00"/>
    <x v="1"/>
    <s v="გადარიცხვის საკომისიო"/>
    <s v="საკომისიო შემოსავალი - იურიდიული პირების გადარიცხვები, TBCBGE22, GE49TB0006001030220010"/>
    <n v="0.9"/>
  </r>
  <r>
    <d v="2023-01-04T00:00:00"/>
    <x v="0"/>
    <s v="იჯარის გადასახადი -ჩოხატაური"/>
    <s v="ი/მ რომან მეგრელიშვილი, TBCBGE22, GE22TB7037345061100077"/>
    <n v="375"/>
  </r>
  <r>
    <d v="2023-01-11T00:00:00"/>
    <x v="0"/>
    <s v="იჯარის გადასახადი -ლანჩხუთი"/>
    <s v="გიგინეიშვილი ნონა, BAGAGE22, GE55BG0000000533623495"/>
    <n v="600"/>
  </r>
  <r>
    <d v="2023-01-11T00:00:00"/>
    <x v="1"/>
    <s v="გადარიცხვის საკომისიო"/>
    <s v="საკომისიო შემოსავალი - იურიდიული პირების გადარიცხვები, TBCBGE22, GE49TB0006001030220010"/>
    <n v="0.9"/>
  </r>
  <r>
    <d v="2023-01-11T00:00:00"/>
    <x v="2"/>
    <s v="გადასახადების ერთიანი კოდი"/>
    <s v="ხაზინის ერთიანი ანგარიში. საგადასახადო ინსპექცია(გადასახადები), TRESGE22, 101001000"/>
    <n v="150"/>
  </r>
  <r>
    <d v="2023-01-11T00:00:00"/>
    <x v="1"/>
    <s v="გადარიცხვის საკომისიო"/>
    <s v="საკომისიო შემოსავალი - იურიდიული პირების გადარიცხვები, TBCBGE22, GE49TB0006001030220010"/>
    <n v="0.9"/>
  </r>
  <r>
    <d v="2023-01-12T00:00:00"/>
    <x v="0"/>
    <s v="იჯარის გადასახადი -სენაკი"/>
    <s v="შპს სენაკის ცენტრალური აფთიაქი, BAGAGE22, GE25BG0000000150235900"/>
    <n v="400"/>
  </r>
  <r>
    <d v="2023-01-12T00:00:00"/>
    <x v="1"/>
    <s v="გადარიცხვის საკომისიო"/>
    <s v="საკომისიო შემოსავალი - იურიდიული პირების გადარიცხვები, TBCBGE22, GE49TB0006001030220010"/>
    <n v="0.9"/>
  </r>
  <r>
    <d v="2023-01-12T00:00:00"/>
    <x v="3"/>
    <s v="TELMICO;4995660;94;თანხა:1315.28"/>
    <s v="გადარიცხვების სატრანზიტო ანგარიში - Ucc, TBCBGE22, GE59TB0000000450109787"/>
    <n v="1315.28"/>
  </r>
  <r>
    <d v="2023-01-12T00:00:00"/>
    <x v="4"/>
    <s v="GWP;415030530;755711843;94;თანხა:98.05"/>
    <s v="გადარიცხვების სატრანზიტო ანგარიში - Ucc, TBCBGE22, GE59TB0000000450109787"/>
    <n v="98.05"/>
  </r>
  <r>
    <d v="2023-01-13T00:00:00"/>
    <x v="0"/>
    <s v="იჯარის გადასახადი -ამბროლაური"/>
    <s v="ი/მ სოსო მელაშვილი, TBCBGE22, GE17TB7822645061100090"/>
    <n v="625"/>
  </r>
  <r>
    <d v="2023-01-16T00:00:00"/>
    <x v="5"/>
    <s v="შემოწირულობის  თანხის დაბრუნება"/>
    <s v="გია გოთუა, TBCBGE22, GE66TB7696745064300004"/>
    <n v="750"/>
  </r>
  <r>
    <d v="2023-01-16T00:00:00"/>
    <x v="0"/>
    <s v="იჯარის გადასახადი -ქუთაისი"/>
    <s v="იმ ლაშა ჭელიძე, BAGAGE22, GE05BG0000000222280100"/>
    <n v="1900"/>
  </r>
  <r>
    <d v="2023-01-16T00:00:00"/>
    <x v="1"/>
    <s v="გადარიცხვის საკომისიო"/>
    <s v="საკომისიო შემოსავალი - იურიდიული პირების გადარიცხვები, TBCBGE22, GE49TB0006001030220010"/>
    <n v="1.33"/>
  </r>
  <r>
    <d v="2023-01-16T00:00:00"/>
    <x v="0"/>
    <s v="იჯარის გადასახადი -ამბროლაური"/>
    <s v="ი/მ სოსო მელაშვილი, TBCBGE22, GE17TB7822645061100090"/>
    <n v="625"/>
  </r>
  <r>
    <d v="2023-01-16T00:00:00"/>
    <x v="0"/>
    <s v="იჯარის გადასაახადი -მესტია"/>
    <s v="გიორგი ნიგურიანი, LBRTGE22, GE98LB0711146576602000"/>
    <n v="500"/>
  </r>
  <r>
    <d v="2023-01-16T00:00:00"/>
    <x v="1"/>
    <s v="გადარიცხვის საკომისიო"/>
    <s v="საკომისიო შემოსავალი - იურიდიული პირების გადარიცხვები, TBCBGE22, GE49TB0006001030220010"/>
    <n v="0.9"/>
  </r>
  <r>
    <d v="2023-01-16T00:00:00"/>
    <x v="0"/>
    <s v="იჯარის გადასახადი -წალენჯიხა"/>
    <s v="ნოდარ ჭანია, LBRTGE22, GE71LB0211160417515000"/>
    <n v="400"/>
  </r>
  <r>
    <d v="2023-01-16T00:00:00"/>
    <x v="1"/>
    <s v="გადარიცხვის საკომისიო"/>
    <s v="საკომისიო შემოსავალი - იურიდიული პირების გადარიცხვები, TBCBGE22, GE49TB0006001030220010"/>
    <n v="0.9"/>
  </r>
  <r>
    <d v="2023-01-16T00:00:00"/>
    <x v="0"/>
    <s v="იჯარის გადასახადი -ლენტეხი"/>
    <s v="ი/მ ელევნორა ქურასბედიანი, TBCBGE22, GE78TB8888845065120943"/>
    <n v="625"/>
  </r>
  <r>
    <d v="2023-01-16T00:00:00"/>
    <x v="0"/>
    <s v="იჯარის გადასახადი ადიგენი"/>
    <s v="გოგოლაძე თინათინ, BAGAGE22, GE65BG0000000533669681"/>
    <n v="625"/>
  </r>
  <r>
    <d v="2023-01-16T00:00:00"/>
    <x v="1"/>
    <s v="გადარიცხვის საკომისიო"/>
    <s v="საკომისიო შემოსავალი - იურიდიული პირების გადარიცხვები, TBCBGE22, GE49TB0006001030220010"/>
    <n v="0.9"/>
  </r>
  <r>
    <d v="2023-01-16T00:00:00"/>
    <x v="5"/>
    <s v="შემოწირულობას თანხის დაბრუნება"/>
    <s v="ნათია კვესელავა, TBCBGE22, GE39TB7702145064300026"/>
    <n v="1000"/>
  </r>
  <r>
    <d v="2023-01-16T00:00:00"/>
    <x v="0"/>
    <s v="იჯარის გადასახადი -მარტვილი"/>
    <s v="გაბისონია ირაკლი, BAGAGE22, GE04BG0000000228081300"/>
    <n v="800"/>
  </r>
  <r>
    <d v="2023-01-16T00:00:00"/>
    <x v="1"/>
    <s v="გადარიცხვის საკომისიო"/>
    <s v="საკომისიო შემოსავალი - იურიდიული პირების გადარიცხვები, TBCBGE22, GE49TB0006001030220010"/>
    <n v="0.9"/>
  </r>
  <r>
    <d v="2023-01-16T00:00:00"/>
    <x v="0"/>
    <s v="იჯარის გადასახადი -რუსთავი"/>
    <s v="ი/მ ირინა სულაქველიძე, TBCBGE22, GE30TB7407845061100032"/>
    <n v="1875"/>
  </r>
  <r>
    <d v="2023-01-16T00:00:00"/>
    <x v="2"/>
    <s v="გადასახადების ერთიანი კოდი"/>
    <s v="ხაზინის ერთიანი ანგარიში. საგადასახადო ინსპექცია(გადასახადები), TRESGE22, 101001000"/>
    <n v="200"/>
  </r>
  <r>
    <d v="2023-01-16T00:00:00"/>
    <x v="1"/>
    <s v="გადარიცხვის საკომისიო"/>
    <s v="საკომისიო შემოსავალი - იურიდიული პირების გადარიცხვები, TBCBGE22, GE49TB0006001030220010"/>
    <n v="0.9"/>
  </r>
  <r>
    <d v="2023-01-17T00:00:00"/>
    <x v="0"/>
    <s v="იჯარის გადასახადი -ნინოწმინდა"/>
    <s v="ი/მ თამარა მღდესიან, TBCBGE22, GE84TB7962936010300065"/>
    <n v="500"/>
  </r>
  <r>
    <d v="2023-01-17T00:00:00"/>
    <x v="0"/>
    <s v="იჯარის გადასახადი ახალქალაქი"/>
    <s v="გაიანე სტეპანიან, TBCBGE22, GE91TB7422936515100001"/>
    <n v="500"/>
  </r>
  <r>
    <d v="2023-01-17T00:00:00"/>
    <x v="2"/>
    <s v="გადასახადების ერთიანი კოდი"/>
    <s v="ხაზინის ერთიანი ანგარიში. საგადასახადო ინსპექცია(გადასახადები), TRESGE22, 101001000"/>
    <n v="125"/>
  </r>
  <r>
    <d v="2023-01-17T00:00:00"/>
    <x v="1"/>
    <s v="გადარიცხვის საკომისიო"/>
    <s v="საკომისიო შემოსავალი - იურიდიული პირების გადარიცხვები, TBCBGE22, GE49TB0006001030220010"/>
    <n v="0.9"/>
  </r>
  <r>
    <d v="2023-01-17T00:00:00"/>
    <x v="0"/>
    <s v="იჯარის გადასახადი- ბათუმი"/>
    <s v="გიორგი ქადიძე, TBCBGE22, GE20TB7802445064300009"/>
    <n v="600"/>
  </r>
  <r>
    <d v="2023-01-17T00:00:00"/>
    <x v="2"/>
    <s v="გადასახადების ერთიანი კოდი"/>
    <s v="ხაზინის ერთიანი ანგარიში. საგადასახადო ინსპექცია(გადასახადები), TRESGE22, 101001000"/>
    <n v="150"/>
  </r>
  <r>
    <d v="2023-01-17T00:00:00"/>
    <x v="1"/>
    <s v="გადარიცხვის საკომისიო"/>
    <s v="საკომისიო შემოსავალი - იურიდიული პირების გადარიცხვები, TBCBGE22, GE49TB0006001030220010"/>
    <n v="0.9"/>
  </r>
  <r>
    <d v="2023-01-18T00:00:00"/>
    <x v="0"/>
    <s v="იჯარის გადასახადი -გორი"/>
    <s v="შპს M.T.N, TBCBGE22, GE90TB7863236020100002"/>
    <n v="600"/>
  </r>
  <r>
    <d v="2023-01-20T00:00:00"/>
    <x v="6"/>
    <s v="ა/ფ ეა-76 7457829  IPTV, ინტერნეტმომსახურება კონტრაქტის N 31572456"/>
    <s v="შპს მაგთიკომი, BAGAGE22, GE66BG0000000241607901"/>
    <n v="1460"/>
  </r>
  <r>
    <d v="2023-01-20T00:00:00"/>
    <x v="1"/>
    <s v="გადარიცხვის საკომისიო"/>
    <s v="საკომისიო შემოსავალი - იურიდიული პირების გადარიცხვები, TBCBGE22, GE49TB0006001030220010"/>
    <n v="1.02"/>
  </r>
  <r>
    <d v="2023-01-22T00:00:00"/>
    <x v="7"/>
    <s v="MAG_VPOIP;419766221;94;თანხა:110.00"/>
    <s v="გადარიცხვების სატრანზიტო ანგარიში - Ucc, TBCBGE22, GE59TB0000000450109787"/>
    <n v="110"/>
  </r>
  <r>
    <d v="2023-01-22T00:00:00"/>
    <x v="0"/>
    <s v="იჯარის გადასახადი-აბაშა"/>
    <s v="გიგლა კუჭუხიძე, LBRTGE22, GE11LB0211191281496000"/>
    <n v="300"/>
  </r>
  <r>
    <d v="2023-01-22T00:00:00"/>
    <x v="1"/>
    <s v="გადარიცხვის საკომისიო"/>
    <s v="საკომისიო შემოსავალი - იურიდიული პირების გადარიცხვები, TBCBGE22, GE49TB0006001030220010"/>
    <n v="0.9"/>
  </r>
  <r>
    <d v="2023-01-24T00:00:00"/>
    <x v="0"/>
    <s v="იჯარა -ხაიში"/>
    <s v="ჭკადუა ინეზა, BAGAGE22, GE41BG0000000228903000"/>
    <n v="250"/>
  </r>
  <r>
    <d v="2023-01-24T00:00:00"/>
    <x v="1"/>
    <s v="გადარიცხვის საკომისიო"/>
    <s v="საკომისიო შემოსავალი - იურიდიული პირების გადარიცხვები, TBCBGE22, GE49TB0006001030220010"/>
    <n v="0.9"/>
  </r>
  <r>
    <d v="2023-01-24T00:00:00"/>
    <x v="0"/>
    <s v="იჯარის გადასახადი -ცაგერი"/>
    <s v="ბელა ყურაშვილი, TBCBGE22, GE21TB7638645061600038"/>
    <n v="500"/>
  </r>
  <r>
    <d v="2023-01-24T00:00:00"/>
    <x v="2"/>
    <s v="გადასახადების ერთიანი კოდი"/>
    <s v="ხაზინის ერთიანი ანგარიში. საგადასახადო ინსპექცია(გადასახადები), TRESGE22, 101001000"/>
    <n v="125"/>
  </r>
  <r>
    <d v="2023-01-24T00:00:00"/>
    <x v="1"/>
    <s v="გადარიცხვის საკომისიო"/>
    <s v="საკომისიო შემოსავალი - იურიდიული პირების გადარიცხვები, TBCBGE22, GE49TB0006001030220010"/>
    <n v="0.9"/>
  </r>
  <r>
    <d v="2023-01-25T00:00:00"/>
    <x v="0"/>
    <s v="იჯარის ღირებულება -მცხეთა"/>
    <s v="სუხიაშვილი ჯუმბერი, BAGAGE22, GE29BG0000000158546400"/>
    <n v="1200"/>
  </r>
  <r>
    <d v="2023-01-25T00:00:00"/>
    <x v="1"/>
    <s v="გადარიცხვის საკომისიო"/>
    <s v="საკომისიო შემოსავალი - იურიდიული პირების გადარიცხვები, TBCBGE22, GE49TB0006001030220010"/>
    <n v="0.9"/>
  </r>
  <r>
    <d v="2023-01-25T00:00:00"/>
    <x v="2"/>
    <s v="გადასახადების ერთიანი კოდი"/>
    <s v="ხაზინის ერთიანი ანგარიში. საგადასახადო ინსპექცია(გადასახადები), TRESGE22, 101001000"/>
    <n v="300"/>
  </r>
  <r>
    <d v="2023-01-25T00:00:00"/>
    <x v="1"/>
    <s v="გადარიცხვის საკომისიო"/>
    <s v="საკომისიო შემოსავალი - იურიდიული პირების გადარიცხვები, TBCBGE22, GE49TB0006001030220010"/>
    <n v="0.9"/>
  </r>
  <r>
    <d v="2023-01-30T00:00:00"/>
    <x v="8"/>
    <s v="აუდიტორიული მომსახურეობის ღირენულეაბა  7000 ლარის -60პროცენტი"/>
    <s v="ლელა ჯანელიძე, TBCBGE22, GE98TB7907845068100003"/>
    <n v="4200"/>
  </r>
  <r>
    <d v="2023-01-31T00:00:00"/>
    <x v="0"/>
    <s v="იჯარის გადასახადი-წნორი"/>
    <s v="მაია ფოლადაშვილი, TBCBGE22, GE27TB7996936010100056"/>
    <n v="500"/>
  </r>
  <r>
    <d v="2023-01-31T00:00:00"/>
    <x v="2"/>
    <s v="გადასახადების ერთიანი კოდი"/>
    <s v="ხაზინის ერთიანი ანგარიში. საგადასახადო ინსპექცია(გადასახადები), TRESGE22, 101001000"/>
    <n v="125"/>
  </r>
  <r>
    <d v="2023-01-31T00:00:00"/>
    <x v="1"/>
    <s v="გადარიცხვის საკომისიო"/>
    <s v="საკომისიო შემოსავალი - იურიდიული პირების გადარიცხვები, TBCBGE22, GE49TB0006001030220010"/>
    <n v="0.9"/>
  </r>
  <r>
    <d v="2023-02-07T00:00:00"/>
    <x v="0"/>
    <s v="იჯარის გადასახადი -ხელვაჩაური"/>
    <s v="ევგენიძე მერი, BAGAGE22, GE69BG0000000537500624"/>
    <n v="500"/>
  </r>
  <r>
    <d v="2023-02-07T00:00:00"/>
    <x v="1"/>
    <s v="გადარიცხვის საკომისიო"/>
    <s v="საკომისიო შემოსავალი - იურიდიული პირების გადარიცხვები, TBCBGE22, GE49TB0006001030220010"/>
    <n v="0.9"/>
  </r>
  <r>
    <d v="2023-02-07T00:00:00"/>
    <x v="0"/>
    <s v="იჯარა კასპი 19,12,2022 ხელშ"/>
    <s v="მერი სადაღაშვილი, BAGAGE22, GE15BG0000000539971022"/>
    <n v="800"/>
  </r>
  <r>
    <d v="2023-02-07T00:00:00"/>
    <x v="1"/>
    <s v="გადარიცხვის საკომისიო"/>
    <s v="საკომისიო შემოსავალი - იურიდიული პირების გადარიცხვები, TBCBGE22, GE49TB0006001030220010"/>
    <n v="0.9"/>
  </r>
  <r>
    <d v="2023-02-07T00:00:00"/>
    <x v="2"/>
    <s v="გადასახადების ერთიანი კოდი"/>
    <s v="ხაზინის ერთიანი ანგარიში. საგადასახადო ინსპექცია(გადასახადები), TRESGE22, 101001000"/>
    <n v="200"/>
  </r>
  <r>
    <d v="2023-02-07T00:00:00"/>
    <x v="1"/>
    <s v="გადარიცხვის საკომისიო"/>
    <s v="საკომისიო შემოსავალი - იურიდიული პირების გადარიცხვები, TBCBGE22, GE49TB0006001030220010"/>
    <n v="0.9"/>
  </r>
  <r>
    <d v="2023-02-07T00:00:00"/>
    <x v="5"/>
    <s v="შემოწირულობის თანხის დაბრუნება მოთხოვნის თანახმად"/>
    <s v="ი/მ გრიგოლ მანაგაძე, TBCBGE22, GE08TB7699345061100015"/>
    <n v="500"/>
  </r>
  <r>
    <d v="2023-02-07T00:00:00"/>
    <x v="0"/>
    <s v="იჯარა -ქობულეთი"/>
    <s v="შორენა ბიბილეიშვილი, LBRTGE22, GE56LB0111121472459001"/>
    <n v="800"/>
  </r>
  <r>
    <d v="2023-02-07T00:00:00"/>
    <x v="1"/>
    <s v="გადარიცხვის საკომისიო"/>
    <s v="საკომისიო შემოსავალი - იურიდიული პირების გადარიცხვები, TBCBGE22, GE49TB0006001030220010"/>
    <n v="0.9"/>
  </r>
  <r>
    <d v="2023-02-07T00:00:00"/>
    <x v="5"/>
    <s v="შემოწირულობის თანხის დაბრუნება მოთხოვნის თანახმად"/>
    <s v="ი/მ ნიკა ქომეთიანი, TBCBGE22, GE87TB7874645068100018"/>
    <n v="625"/>
  </r>
  <r>
    <d v="2023-02-08T00:00:00"/>
    <x v="0"/>
    <s v="იჯარის გადასახადი -ლენტეხი"/>
    <s v="ი/მ ელევნორა ქურასბედიანი, TBCBGE22, GE78TB8888845065120943"/>
    <n v="625"/>
  </r>
  <r>
    <d v="2023-02-13T00:00:00"/>
    <x v="0"/>
    <s v="იჯარის გადასაახადი -მესტია"/>
    <s v="გიორგი ნიგურიანი, LBRTGE22, GE98LB0711146576602000"/>
    <n v="500"/>
  </r>
  <r>
    <d v="2023-02-13T00:00:00"/>
    <x v="1"/>
    <s v="გადარიცხვის საკომისიო"/>
    <s v="საკომისიო შემოსავალი - იურიდიული პირების გადარიცხვები, TBCBGE22, GE49TB0006001030220010"/>
    <n v="0.9"/>
  </r>
  <r>
    <d v="2023-02-13T00:00:00"/>
    <x v="0"/>
    <s v="იჯარის გადასახადი -ნინოწმინდა"/>
    <s v="ი/მ თამარა მღდესიან, TBCBGE22, GE84TB7962936010300065"/>
    <n v="500"/>
  </r>
  <r>
    <d v="2023-02-15T00:00:00"/>
    <x v="3"/>
    <s v="TELMICO;4995660;94;თანხა:1089.05"/>
    <s v="გადარიცხვების სატრანზიტო ანგარიში - Ucc, TBCBGE22, GE59TB0000000450109787"/>
    <n v="1089.05"/>
  </r>
  <r>
    <d v="2023-02-15T00:00:00"/>
    <x v="4"/>
    <s v="GWP;415030530;755711843;94;თანხა:105.00"/>
    <s v="გადარიცხვების სატრანზიტო ანგარიში - Ucc, TBCBGE22, GE59TB0000000450109787"/>
    <n v="105"/>
  </r>
  <r>
    <d v="2023-02-15T00:00:00"/>
    <x v="0"/>
    <s v="იჯარა თერჯოლა 15,12,2022 ხელშ"/>
    <s v="ი/მ ლელა აღლიოღლი, TBCBGE22, GE83TB7461245064300027"/>
    <n v="375"/>
  </r>
  <r>
    <d v="2023-02-15T00:00:00"/>
    <x v="6"/>
    <s v="ა/ფ ეა-76 9527029  IPTV, ინტერნეტმომსახურება კონტრაქტის N 31572456"/>
    <s v="შპს მაგთიკომი, BAGAGE22, GE66BG0000000241607901"/>
    <n v="1460"/>
  </r>
  <r>
    <d v="2023-02-15T00:00:00"/>
    <x v="1"/>
    <s v="გადარიცხვის საკომისიო"/>
    <s v="საკომისიო შემოსავალი - იურიდიული პირების გადარიცხვები, TBCBGE22, GE49TB0006001030220010"/>
    <n v="1.02"/>
  </r>
  <r>
    <d v="2023-03-01T00:00:00"/>
    <x v="0"/>
    <s v="იჯარის გადასახადი -თიანეთი"/>
    <s v="ლელა უშიკიშვილი, LBRTGE22, GE63LB0111147734364005"/>
    <n v="700"/>
  </r>
  <r>
    <d v="2023-03-01T00:00:00"/>
    <x v="1"/>
    <s v="გადარიცხვის საკომისიო"/>
    <s v="საკომისიო შემოსავალი - იურიდიული პირების გადარიცხვები, TBCBGE22, GE49TB0006001030220010"/>
    <n v="0.9"/>
  </r>
  <r>
    <d v="2023-03-01T00:00:00"/>
    <x v="2"/>
    <s v="გადასახადების ერთიანი კოდი"/>
    <s v="ხაზინის ერთიანი ანგარიში. საგადასახადო ინსპექცია(გადასახადები), TRESGE22, 101001000"/>
    <n v="175"/>
  </r>
  <r>
    <d v="2023-03-01T00:00:00"/>
    <x v="1"/>
    <s v="გადარიცხვის საკომისიო"/>
    <s v="საკომისიო შემოსავალი - იურიდიული პირების გადარიცხვები, TBCBGE22, GE49TB0006001030220010"/>
    <n v="0.9"/>
  </r>
  <r>
    <d v="2023-03-06T00:00:00"/>
    <x v="0"/>
    <s v="იჯარის გადასახადი-წნორი"/>
    <s v="მაია ფოლადაშვილი, TBCBGE22, GE27TB7996936010100056"/>
    <n v="500"/>
  </r>
  <r>
    <d v="2023-03-06T00:00:00"/>
    <x v="2"/>
    <s v="გადასახადების ერთიანი კოდი"/>
    <s v="ხაზინის ერთიანი ანგარიში. საგადასახადო ინსპექცია(გადასახადები), TRESGE22, 101001000"/>
    <n v="125"/>
  </r>
  <r>
    <d v="2023-03-06T00:00:00"/>
    <x v="1"/>
    <s v="გადარიცხვის საკომისიო"/>
    <s v="საკომისიო შემოსავალი - იურიდიული პირების გადარიცხვები, TBCBGE22, GE49TB0006001030220010"/>
    <n v="0.9"/>
  </r>
  <r>
    <d v="2023-03-15T00:00:00"/>
    <x v="2"/>
    <s v="გადასახადების ერთიანი კოდი"/>
    <s v="ხაზინის ერთიანი ანგარიში. საგადასახადო ინსპექცია(გადასახადები), TRESGE22, 101001000"/>
    <n v="33.44"/>
  </r>
  <r>
    <d v="2023-03-15T00:00:00"/>
    <x v="1"/>
    <s v="გადარიცხვის საკომისიო"/>
    <s v="საკომისიო შემოსავალი - იურიდიული პირების გადარიცხვები, TBCBGE22, GE49TB0006001030220010"/>
    <n v="0.9"/>
  </r>
  <r>
    <d v="2023-03-31T00:00:00"/>
    <x v="0"/>
    <s v="იჯარის გადასახადი-წნორი"/>
    <s v="მაია ფოლადაშვილი, TBCBGE22, GE27TB7996936010100056"/>
    <n v="500"/>
  </r>
  <r>
    <d v="2023-03-31T00:00:00"/>
    <x v="2"/>
    <s v="გადასახადების ერთიანი კოდი"/>
    <s v="ხაზინის ერთიანი ანგარიში. საგადასახადო ინსპექცია(გადასახადები), TRESGE22, 101001000"/>
    <n v="125"/>
  </r>
  <r>
    <d v="2023-03-31T00:00:00"/>
    <x v="1"/>
    <s v="გადარიცხვის საკომისიო"/>
    <s v="საკომისიო შემოსავალი - იურიდიული პირების გადარიცხვები, TBCBGE22, GE49TB0006001030220010"/>
    <n v="0.9"/>
  </r>
  <r>
    <d v="2023-04-03T00:00:00"/>
    <x v="0"/>
    <s v="იჯარა -ხობი 3 თვის"/>
    <s v="შპს ლაზიკა, TBCBGE22, GE80TB7106536070100001"/>
    <n v="1500"/>
  </r>
  <r>
    <d v="2023-04-05T00:00:00"/>
    <x v="6"/>
    <s v="ეა-77 1558373  IPTV, ინტერნეტმომსახურება კონტრაქტის N 31572456"/>
    <s v="შპს მაგთიკომი, BAGAGE22, GE66BG0000000241607901"/>
    <n v="1460"/>
  </r>
  <r>
    <d v="2023-04-05T00:00:00"/>
    <x v="1"/>
    <s v="გადარიცხვის საკომისიო"/>
    <s v="საკომისიო შემოსავალი - იურიდიული პირების გადარიცხვები, TBCBGE22, GE49TB0006001030220010"/>
    <n v="1.02"/>
  </r>
  <r>
    <d v="2023-05-01T00:00:00"/>
    <x v="0"/>
    <s v="იჯარის გადასახადი-წნორი"/>
    <s v="მაია ფოლადაშვილი, TBCBGE22, GE27TB7996936010100056"/>
    <n v="500"/>
  </r>
  <r>
    <d v="2023-05-01T00:00:00"/>
    <x v="2"/>
    <s v="გადასახადების ერთიანი კოდი"/>
    <s v="ხაზინის ერთიანი ანგარიში. საგადასახადო ინსპექცია(გადასახადები), TRESGE22, 101001000"/>
    <n v="125"/>
  </r>
  <r>
    <d v="2023-05-01T00:00:00"/>
    <x v="1"/>
    <s v="გადარიცხვის საკომისიო"/>
    <s v="საკომისიო შემოსავალი - იურიდიული პირების გადარიცხვები, TBCBGE22, GE49TB0006001030220010"/>
    <n v="1"/>
  </r>
  <r>
    <d v="2023-05-14T00:00:00"/>
    <x v="3"/>
    <s v="TELMICO;4995660;94;თანხა:289.46"/>
    <s v="გადარიცხვების სატრანზიტო ანგარიში - Ucc, TBCBGE22, GE59TB0000000450109787"/>
    <n v="289.45999999999998"/>
  </r>
  <r>
    <d v="2023-05-25T00:00:00"/>
    <x v="6"/>
    <s v="ეა-77 5450800  IPTV, ინტერნეტმომსახურება"/>
    <s v="შპს მაგთიკომი, BAGAGE22, GE66BG0000000241607901"/>
    <n v="540"/>
  </r>
  <r>
    <d v="2023-05-25T00:00:00"/>
    <x v="1"/>
    <s v="გადარიცხვის საკომისიო"/>
    <s v="საკომისიო შემოსავალი - იურიდიული პირების გადარიცხვები, TBCBGE22, GE49TB0006001030220010"/>
    <n v="1"/>
  </r>
  <r>
    <d v="2023-05-25T00:00:00"/>
    <x v="6"/>
    <s v="IPTV, ინტერნეტმომსახურება ეა-77 3458161"/>
    <s v="შპს მაგთიკომი, BAGAGE22, GE66BG0000000241607901"/>
    <n v="9.0299999999999994"/>
  </r>
  <r>
    <d v="2023-05-25T00:00:00"/>
    <x v="1"/>
    <s v="გადარიცხვის საკომისიო"/>
    <s v="საკომისიო შემოსავალი - იურიდიული პირების გადარიცხვები, TBCBGE22, GE49TB0006001030220010"/>
    <n v="1"/>
  </r>
  <r>
    <d v="2023-05-31T00:00:00"/>
    <x v="0"/>
    <s v="იჯარის გადასახადი-წნორი"/>
    <s v="მაია ფოლადაშვილი, TBCBGE22, GE27TB7996936010100056"/>
    <n v="500"/>
  </r>
  <r>
    <d v="2023-05-31T00:00:00"/>
    <x v="2"/>
    <s v="გადასახადების ერთიანი კოდი"/>
    <s v="ხაზინის ერთიანი ანგარიში. საგადასახადო ინსპექცია(გადასახადები), TRESGE22, 101001000"/>
    <n v="125"/>
  </r>
  <r>
    <d v="2023-05-31T00:00:00"/>
    <x v="1"/>
    <s v="გადარიცხვის საკომისიო"/>
    <s v="საკომისიო შემოსავალი - იურიდიული პირების გადარიცხვები, TBCBGE22, GE49TB0006001030220010"/>
    <n v="1"/>
  </r>
  <r>
    <d v="2023-06-20T00:00:00"/>
    <x v="3"/>
    <s v="TELMICO;4995660;94;თანხა:322.72"/>
    <s v="გადარიცხვების სატრანზიტო ანგარიში - Ucc, TBCBGE22, GE59TB0000000450109787"/>
    <n v="322.72000000000003"/>
  </r>
  <r>
    <d v="2023-06-23T00:00:00"/>
    <x v="6"/>
    <s v="IPTV, ინტერნეტმომსახურება ეა-77 7759066"/>
    <s v="შპს მაგთიკომი, BAGAGE22, GE66BG0000000241607901"/>
    <n v="540"/>
  </r>
  <r>
    <d v="2023-06-23T00:00:00"/>
    <x v="1"/>
    <s v="გადარიცხვის საკომისიო"/>
    <s v="საკომისიო შემოსავალი - იურიდიული პირების გადარიცხვები, TBCBGE22, GE49TB0006001030220010"/>
    <n v="1"/>
  </r>
  <r>
    <d v="2023-06-30T00:00:00"/>
    <x v="0"/>
    <s v="იჯარის გადასახადი-წნორი"/>
    <s v="მაია ფოლადაშვილი, TBCBGE22, GE27TB7996936010100056"/>
    <n v="500"/>
  </r>
  <r>
    <d v="2023-06-30T00:00:00"/>
    <x v="2"/>
    <s v="გადასახადების ერთიანი კოდი"/>
    <s v="ხაზინის ერთიანი ანგარიში. საგადასახადო ინსპექცია (გადასახადები), TRESGE22, 101001000"/>
    <n v="125"/>
  </r>
  <r>
    <d v="2023-06-30T00:00:00"/>
    <x v="1"/>
    <s v="გადარიცხვის საკომისიო"/>
    <s v="საკომისიო შემოსავალი - იურიდიული პირების გადარიცხვები, TBCBGE22, GE49TB0006001030220010"/>
    <n v="1"/>
  </r>
  <r>
    <d v="2023-07-13T00:00:00"/>
    <x v="3"/>
    <s v="TELMICO;4995660;94;თანხა:352.37"/>
    <s v="გადარიცხვების სატრანზიტო ანგარიში - Ucc, TBCBGE22, GE59TB0000000450109787"/>
    <n v="352.37"/>
  </r>
  <r>
    <d v="2023-07-25T00:00:00"/>
    <x v="6"/>
    <s v="IPTV, ინტერნეტმომსახურება ეა-78 0230025"/>
    <s v="შპს მაგთიკომი, BAGAGE22, GE66BG0000000241607901"/>
    <n v="540"/>
  </r>
  <r>
    <d v="2023-07-25T00:00:00"/>
    <x v="1"/>
    <s v="გადარიცხვის საკომისიო"/>
    <s v="საკომისიო შემოსავალი - იურიდიული პირების გადარიცხვები, TBCBGE22, GE49TB0006001030220010"/>
    <n v="1"/>
  </r>
  <r>
    <d v="2023-08-01T00:00:00"/>
    <x v="6"/>
    <s v="IPTV, ინტერნეტმომსახურება  დავალიანების დაფარვა"/>
    <s v="შპს მაგთიკომი, BAGAGE22, GE66BG0000000241607901"/>
    <n v="540"/>
  </r>
  <r>
    <d v="2023-08-01T00:00:00"/>
    <x v="1"/>
    <s v="გადარიცხვის საკომისიო"/>
    <s v="საკომისიო შემოსავალი - იურიდიული პირების გადარიცხვები, TBCBGE22, GE49TB0006001030220010"/>
    <n v="1"/>
  </r>
  <r>
    <d v="2023-08-29T00:00:00"/>
    <x v="6"/>
    <s v="IPTV, ინტერნეტმომსახურება  დავალიანების დაფარვა"/>
    <s v="შპს მაგთიკომი, BAGAGE22, GE66BG0000000241607901"/>
    <n v="540"/>
  </r>
  <r>
    <d v="2023-08-29T00:00:00"/>
    <x v="1"/>
    <s v="გადარიცხვის საკომისიო"/>
    <s v="საკომისიო შემოსავალი - იურიდიული პირების გადარიცხვები, TBCBGE22, GE49TB0006001030220010"/>
    <n v="1"/>
  </r>
  <r>
    <d v="2023-09-12T00:00:00"/>
    <x v="6"/>
    <s v="IPTV, ინტერნეტმომსახურება  დავალიანების დაფარვა"/>
    <s v="შპს მაგთიკომი, BAGAGE22, GE66BG0000000241607901"/>
    <n v="540"/>
  </r>
  <r>
    <d v="2023-09-12T00:00:00"/>
    <x v="1"/>
    <s v="გადარიცხვის საკომისიო"/>
    <s v="საკომისიო შემოსავალი - იურიდიული პირების გადარიცხვები, TBCBGE22, GE49TB0006001030220010"/>
    <n v="1"/>
  </r>
  <r>
    <d v="2023-09-12T00:00:00"/>
    <x v="3"/>
    <s v="TELMICO;4995660;94;თანხა:441.28"/>
    <s v="გადარიცხვების სატრანზიტო ანგარიში - Ucc, TBCBGE22, GE59TB0000000450109787"/>
    <n v="441.28"/>
  </r>
  <r>
    <d v="2023-10-11T00:00:00"/>
    <x v="6"/>
    <s v="IPTV, ინტერნეტმომსახურება  დავალიანების დაფარვა"/>
    <s v="შპს მაგთიკომი, BAGAGE22, GE66BG0000000241607901"/>
    <n v="540"/>
  </r>
  <r>
    <d v="2023-10-11T00:00:00"/>
    <x v="1"/>
    <s v="გადარიცხვის საკომისიო"/>
    <s v="საკომისიო შემოსავალი - იურიდიული პირების გადარიცხვები, TBCBGE22, GE49TB0006001030220010"/>
    <n v="1"/>
  </r>
  <r>
    <d v="2023-10-16T00:00:00"/>
    <x v="3"/>
    <s v="TELMICO;4995660;94;თანხა:382.00"/>
    <s v="გადარიცხვების სატრანზიტო ანგარიში - Ucc, TBCBGE22, GE59TB0000000450109787"/>
    <n v="382"/>
  </r>
  <r>
    <d v="2023-11-11T00:00:00"/>
    <x v="3"/>
    <s v="TELMICO;4995660;94;თანხა:388.59"/>
    <s v="გადარიცხვების სატრანზიტო ანგარიში - Ucc, TBCBGE22, GE59TB0000000450109787"/>
    <n v="388.59"/>
  </r>
  <r>
    <d v="2023-11-24T00:00:00"/>
    <x v="6"/>
    <s v="IPTV, ინტერნეტმომსახურება  დავალიანების დაფარვა"/>
    <s v="შპს მაგთიკომი, BAGAGE22, GE66BG0000000241607901"/>
    <n v="540"/>
  </r>
  <r>
    <d v="2023-11-24T00:00:00"/>
    <x v="1"/>
    <s v="გადარიცხვის საკომისიო"/>
    <s v="საკომისიო შემოსავალი - იურიდიული პირების გადარიცხვები, TBCBGE22, GE49TB0006001030220010"/>
    <n v="1"/>
  </r>
  <r>
    <d v="2023-12-14T00:00:00"/>
    <x v="6"/>
    <s v="IPTV, ინტერნეტმომსახურება  დავალიანების დაფარვა"/>
    <s v="შპს მაგთიკომი, BAGAGE22, GE66BG0000000241607901"/>
    <n v="540"/>
  </r>
  <r>
    <d v="2023-12-14T00:00:00"/>
    <x v="1"/>
    <s v="გადარიცხვის საკომისიო"/>
    <s v="საკომისიო შემოსავალი - იურიდიული პირების გადარიცხვები, TBCBGE22, GE49TB0006001030220010"/>
    <n v="1"/>
  </r>
  <r>
    <d v="2023-12-14T00:00:00"/>
    <x v="3"/>
    <s v="TELMICO;4995660;94;თანხა:451.16"/>
    <s v="გადარიცხვების სატრანზიტო ანგარიში - Ucc, TBCBGE22, GE59TB0000000450109787"/>
    <n v="451.16"/>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
  <r>
    <x v="0"/>
    <s v="იჯარა"/>
    <s v="იჯარის გადასახადი-ჩხოროწყუ"/>
    <x v="0"/>
    <x v="0"/>
  </r>
  <r>
    <x v="1"/>
    <s v="იჯარა"/>
    <s v="იჯარის გადასახადი-წნორი"/>
    <x v="1"/>
    <x v="0"/>
  </r>
  <r>
    <x v="0"/>
    <s v="იჯარა"/>
    <s v="იჯარის გადასახადი -თიანეთი"/>
    <x v="2"/>
    <x v="1"/>
  </r>
  <r>
    <x v="2"/>
    <s v="იჯარა"/>
    <s v="იჯარის გადასახადი-წნორი"/>
    <x v="1"/>
    <x v="0"/>
  </r>
  <r>
    <x v="3"/>
    <s v="იჯარა"/>
    <s v="იჯარის გადასახადი-წნორი"/>
    <x v="1"/>
    <x v="0"/>
  </r>
  <r>
    <x v="4"/>
    <s v="იჯარა"/>
    <s v="იჯარა -ხობი 3 თვის"/>
    <x v="3"/>
    <x v="2"/>
  </r>
  <r>
    <x v="5"/>
    <s v="იჯარა"/>
    <s v="ოზურგეთი -იჯარის გადასახადი"/>
    <x v="4"/>
    <x v="3"/>
  </r>
  <r>
    <x v="6"/>
    <s v="იჯარა"/>
    <s v="იჯარის გადასახადი-წნორი"/>
    <x v="1"/>
    <x v="0"/>
  </r>
  <r>
    <x v="7"/>
    <s v="იჯარა"/>
    <s v="იჯარის გადასახადი-წნორი"/>
    <x v="1"/>
    <x v="0"/>
  </r>
  <r>
    <x v="5"/>
    <s v="იჯარა"/>
    <s v="იჯარის გადასახადი -ჩოხატაური"/>
    <x v="5"/>
    <x v="4"/>
  </r>
  <r>
    <x v="8"/>
    <s v="იჯარა"/>
    <s v="იჯარის გადასახადი -ლანჩხუთი"/>
    <x v="6"/>
    <x v="5"/>
  </r>
  <r>
    <x v="9"/>
    <s v="იჯარა"/>
    <s v="იჯარის გადასახადი -თიანეთი"/>
    <x v="2"/>
    <x v="1"/>
  </r>
  <r>
    <x v="10"/>
    <s v="იჯარა"/>
    <s v="იჯარა თერჯოლა 15,12,2022 ხელშ"/>
    <x v="7"/>
    <x v="4"/>
  </r>
  <r>
    <x v="11"/>
    <s v="იჯარა"/>
    <s v="იჯარის გადასახადი -ნინოწმინდა"/>
    <x v="8"/>
    <x v="0"/>
  </r>
  <r>
    <x v="12"/>
    <s v="იჯარა"/>
    <s v="იჯარის გადასახადი -სენაკი"/>
    <x v="9"/>
    <x v="3"/>
  </r>
  <r>
    <x v="11"/>
    <s v="იჯარა"/>
    <s v="იჯარის გადასაახადი -მესტია"/>
    <x v="10"/>
    <x v="0"/>
  </r>
  <r>
    <x v="13"/>
    <s v="იჯარა"/>
    <s v="იჯარის გადასახადი -ლენტეხი"/>
    <x v="11"/>
    <x v="6"/>
  </r>
  <r>
    <x v="14"/>
    <s v="იჯარა"/>
    <s v="იჯარა -ქობულეთი"/>
    <x v="12"/>
    <x v="7"/>
  </r>
  <r>
    <x v="15"/>
    <s v="იჯარა"/>
    <s v="იჯარის გადასახადი -ამბროლაური"/>
    <x v="13"/>
    <x v="6"/>
  </r>
  <r>
    <x v="14"/>
    <s v="იჯარა"/>
    <s v="იჯარა კასპი 19,12,2022 ხელშ"/>
    <x v="14"/>
    <x v="7"/>
  </r>
  <r>
    <x v="16"/>
    <s v="იჯარა"/>
    <s v="იჯარის გადასახადი -ქუთაისი"/>
    <x v="15"/>
    <x v="8"/>
  </r>
  <r>
    <x v="14"/>
    <s v="იჯარა"/>
    <s v="იჯარის გადასახადი -ხელვაჩაური"/>
    <x v="16"/>
    <x v="0"/>
  </r>
  <r>
    <x v="16"/>
    <s v="იჯარა"/>
    <s v="იჯარის გადასახადი -ამბროლაური"/>
    <x v="13"/>
    <x v="6"/>
  </r>
  <r>
    <x v="16"/>
    <s v="იჯარა"/>
    <s v="იჯარის გადასაახადი -მესტია"/>
    <x v="10"/>
    <x v="0"/>
  </r>
  <r>
    <x v="17"/>
    <s v="იჯარა"/>
    <s v="იჯარის გადასახადი-წნორი"/>
    <x v="1"/>
    <x v="0"/>
  </r>
  <r>
    <x v="16"/>
    <s v="იჯარა"/>
    <s v="იჯარის გადასახადი -წალენჯიხა"/>
    <x v="17"/>
    <x v="3"/>
  </r>
  <r>
    <x v="18"/>
    <s v="იჯარა"/>
    <s v="იჯარის ღირებულება -მცხეთა"/>
    <x v="18"/>
    <x v="9"/>
  </r>
  <r>
    <x v="16"/>
    <s v="იჯარა"/>
    <s v="იჯარის გადასახადი -ლენტეხი"/>
    <x v="11"/>
    <x v="6"/>
  </r>
  <r>
    <x v="16"/>
    <s v="იჯარა"/>
    <s v="იჯარის გადასახადი ადიგენი"/>
    <x v="19"/>
    <x v="6"/>
  </r>
  <r>
    <x v="19"/>
    <s v="იჯარა"/>
    <s v="იჯარის გადასახადი -ცაგერი"/>
    <x v="20"/>
    <x v="0"/>
  </r>
  <r>
    <x v="19"/>
    <s v="იჯარა"/>
    <s v="იჯარა -ხაიში"/>
    <x v="21"/>
    <x v="10"/>
  </r>
  <r>
    <x v="16"/>
    <s v="იჯარა"/>
    <s v="იჯარის გადასახადი -მარტვილი"/>
    <x v="22"/>
    <x v="7"/>
  </r>
  <r>
    <x v="20"/>
    <s v="იჯარა"/>
    <s v="იჯარის გადასახადი-აბაშა"/>
    <x v="23"/>
    <x v="11"/>
  </r>
  <r>
    <x v="16"/>
    <s v="იჯარა"/>
    <s v="იჯარის გადასახადი -რუსთავი"/>
    <x v="24"/>
    <x v="12"/>
  </r>
  <r>
    <x v="21"/>
    <s v="იჯარა"/>
    <s v="იჯარის გადასახადი -გორი"/>
    <x v="25"/>
    <x v="5"/>
  </r>
  <r>
    <x v="22"/>
    <s v="იჯარა"/>
    <s v="იჯარის გადასახადი- ბათუმი"/>
    <x v="26"/>
    <x v="5"/>
  </r>
  <r>
    <x v="22"/>
    <s v="იჯარა"/>
    <s v="იჯარის გადასახადი -ნინოწმინდა"/>
    <x v="8"/>
    <x v="0"/>
  </r>
  <r>
    <x v="22"/>
    <s v="იჯარა"/>
    <s v="იჯარის გადასახადი ახალქალაქი"/>
    <x v="27"/>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284CC3A-3377-4AB4-901B-AC30CF646014}"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7" firstHeaderRow="1" firstDataRow="1" firstDataCol="1"/>
  <pivotFields count="8">
    <pivotField numFmtId="14" showAll="0"/>
    <pivotField axis="axisRow" showAll="0" sortType="descending">
      <items count="6">
        <item x="1"/>
        <item m="1" x="3"/>
        <item x="0"/>
        <item m="1" x="4"/>
        <item x="2"/>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dataField="1" numFmtId="2" showAll="0"/>
  </pivotFields>
  <rowFields count="1">
    <field x="1"/>
  </rowFields>
  <rowItems count="4">
    <i>
      <x v="2"/>
    </i>
    <i>
      <x v="4"/>
    </i>
    <i>
      <x/>
    </i>
    <i t="grand">
      <x/>
    </i>
  </rowItems>
  <colItems count="1">
    <i/>
  </colItems>
  <dataFields count="1">
    <dataField name="Sum of Paid In" fld="7"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857921C-B80E-4DFF-B8B8-7E653F607D5C}" name="PivotTable5"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13" firstHeaderRow="1" firstDataRow="1" firstDataCol="1"/>
  <pivotFields count="5">
    <pivotField numFmtId="14" showAll="0"/>
    <pivotField axis="axisRow" showAll="0" sortType="descending">
      <items count="10">
        <item x="8"/>
        <item x="1"/>
        <item x="3"/>
        <item x="6"/>
        <item x="0"/>
        <item x="7"/>
        <item n="შემოწირულობის თანხის დაბრუნება" x="5"/>
        <item x="4"/>
        <item x="2"/>
        <item t="default"/>
      </items>
      <autoSortScope>
        <pivotArea dataOnly="0" outline="0" fieldPosition="0">
          <references count="1">
            <reference field="4294967294" count="1" selected="0">
              <x v="0"/>
            </reference>
          </references>
        </pivotArea>
      </autoSortScope>
    </pivotField>
    <pivotField showAll="0"/>
    <pivotField showAll="0"/>
    <pivotField dataField="1" numFmtId="2" showAll="0"/>
  </pivotFields>
  <rowFields count="1">
    <field x="1"/>
  </rowFields>
  <rowItems count="10">
    <i>
      <x v="4"/>
    </i>
    <i>
      <x v="3"/>
    </i>
    <i>
      <x v="2"/>
    </i>
    <i>
      <x/>
    </i>
    <i>
      <x v="6"/>
    </i>
    <i>
      <x v="8"/>
    </i>
    <i>
      <x v="7"/>
    </i>
    <i>
      <x v="5"/>
    </i>
    <i>
      <x v="1"/>
    </i>
    <i t="grand">
      <x/>
    </i>
  </rowItems>
  <colItems count="1">
    <i/>
  </colItems>
  <dataFields count="1">
    <dataField name="Sum of Paid Out" fld="4" baseField="0" baseItem="0"/>
  </dataFields>
  <formats count="10">
    <format dxfId="10">
      <pivotArea dataOnly="0" fieldPosition="0">
        <references count="1">
          <reference field="1" count="2">
            <x v="5"/>
            <x v="7"/>
          </reference>
        </references>
      </pivotArea>
    </format>
    <format dxfId="9">
      <pivotArea collapsedLevelsAreSubtotals="1" fieldPosition="0">
        <references count="1">
          <reference field="1" count="2">
            <x v="2"/>
            <x v="3"/>
          </reference>
        </references>
      </pivotArea>
    </format>
    <format dxfId="8">
      <pivotArea dataOnly="0" labelOnly="1" fieldPosition="0">
        <references count="1">
          <reference field="1" count="2">
            <x v="2"/>
            <x v="3"/>
          </reference>
        </references>
      </pivotArea>
    </format>
    <format dxfId="7">
      <pivotArea collapsedLevelsAreSubtotals="1" fieldPosition="0">
        <references count="1">
          <reference field="1" count="1">
            <x v="4"/>
          </reference>
        </references>
      </pivotArea>
    </format>
    <format dxfId="6">
      <pivotArea collapsedLevelsAreSubtotals="1" fieldPosition="0">
        <references count="1">
          <reference field="1" count="1">
            <x v="1"/>
          </reference>
        </references>
      </pivotArea>
    </format>
    <format dxfId="5">
      <pivotArea collapsedLevelsAreSubtotals="1" fieldPosition="0">
        <references count="1">
          <reference field="1" count="1">
            <x v="0"/>
          </reference>
        </references>
      </pivotArea>
    </format>
    <format dxfId="4">
      <pivotArea dataOnly="0" labelOnly="1" fieldPosition="0">
        <references count="1">
          <reference field="1" count="4">
            <x v="0"/>
            <x v="2"/>
            <x v="3"/>
            <x v="4"/>
          </reference>
        </references>
      </pivotArea>
    </format>
    <format dxfId="3">
      <pivotArea dataOnly="0" labelOnly="1" fieldPosition="0">
        <references count="1">
          <reference field="1" count="1">
            <x v="1"/>
          </reference>
        </references>
      </pivotArea>
    </format>
    <format dxfId="2">
      <pivotArea collapsedLevelsAreSubtotals="1" fieldPosition="0">
        <references count="1">
          <reference field="1" count="1">
            <x v="6"/>
          </reference>
        </references>
      </pivotArea>
    </format>
    <format dxfId="1">
      <pivotArea dataOnly="0" labelOnly="1" fieldPosition="0">
        <references count="1">
          <reference field="1" count="1">
            <x v="6"/>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001171A-753F-4C65-997C-ECAD715EAF5B}" name="PivotTable1"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32" firstHeaderRow="1" firstDataRow="1" firstDataCol="1"/>
  <pivotFields count="6">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showAll="0"/>
    <pivotField axis="axisRow" showAll="0">
      <items count="29">
        <item x="20"/>
        <item x="22"/>
        <item x="27"/>
        <item x="6"/>
        <item x="23"/>
        <item x="10"/>
        <item x="26"/>
        <item x="19"/>
        <item x="16"/>
        <item x="0"/>
        <item x="11"/>
        <item x="8"/>
        <item x="24"/>
        <item x="7"/>
        <item x="5"/>
        <item x="13"/>
        <item x="15"/>
        <item x="2"/>
        <item x="1"/>
        <item x="14"/>
        <item x="17"/>
        <item x="18"/>
        <item x="12"/>
        <item x="25"/>
        <item x="3"/>
        <item x="9"/>
        <item x="4"/>
        <item x="21"/>
        <item t="default"/>
      </items>
    </pivotField>
    <pivotField dataField="1" showAll="0">
      <items count="14">
        <item x="10"/>
        <item x="11"/>
        <item x="4"/>
        <item x="3"/>
        <item x="0"/>
        <item x="5"/>
        <item x="6"/>
        <item x="1"/>
        <item x="7"/>
        <item x="9"/>
        <item x="2"/>
        <item x="12"/>
        <item x="8"/>
        <item t="default"/>
      </items>
    </pivotField>
    <pivotField showAll="0">
      <items count="15">
        <item x="0"/>
        <item x="1"/>
        <item x="2"/>
        <item x="3"/>
        <item x="4"/>
        <item x="5"/>
        <item x="6"/>
        <item x="7"/>
        <item x="8"/>
        <item x="9"/>
        <item x="10"/>
        <item x="11"/>
        <item x="12"/>
        <item x="13"/>
        <item t="default"/>
      </items>
    </pivotField>
  </pivotFields>
  <rowFields count="1">
    <field x="3"/>
  </rowFields>
  <rowItems count="29">
    <i>
      <x/>
    </i>
    <i>
      <x v="1"/>
    </i>
    <i>
      <x v="2"/>
    </i>
    <i>
      <x v="3"/>
    </i>
    <i>
      <x v="4"/>
    </i>
    <i>
      <x v="5"/>
    </i>
    <i>
      <x v="6"/>
    </i>
    <i>
      <x v="7"/>
    </i>
    <i>
      <x v="8"/>
    </i>
    <i>
      <x v="9"/>
    </i>
    <i>
      <x v="10"/>
    </i>
    <i>
      <x v="11"/>
    </i>
    <i>
      <x v="12"/>
    </i>
    <i>
      <x v="13"/>
    </i>
    <i>
      <x v="14"/>
    </i>
    <i>
      <x v="15"/>
    </i>
    <i>
      <x v="16"/>
    </i>
    <i>
      <x v="17"/>
    </i>
    <i>
      <x v="18"/>
    </i>
    <i>
      <x v="19"/>
    </i>
    <i>
      <x v="20"/>
    </i>
    <i>
      <x v="21"/>
    </i>
    <i>
      <x v="22"/>
    </i>
    <i>
      <x v="23"/>
    </i>
    <i>
      <x v="24"/>
    </i>
    <i>
      <x v="25"/>
    </i>
    <i>
      <x v="26"/>
    </i>
    <i>
      <x v="27"/>
    </i>
    <i t="grand">
      <x/>
    </i>
  </rowItems>
  <colItems count="1">
    <i/>
  </colItems>
  <dataFields count="1">
    <dataField name="Sum of Paid Out" fld="4" baseField="0" baseItem="0"/>
  </dataFields>
  <formats count="1">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4397990-D2B5-42D8-9321-26FB5B31E043}" name="Table1" displayName="Table1" ref="A1:H5" totalsRowShown="0">
  <autoFilter ref="A1:H5" xr:uid="{B73BC598-9207-40D8-BD6C-968C467CE9CB}"/>
  <tableColumns count="8">
    <tableColumn id="1" xr3:uid="{EF35510B-90CB-4CC3-ADD3-3F6C123EAFC9}" name="Date" dataDxfId="19"/>
    <tableColumn id="2" xr3:uid="{D6294D14-1F0A-4ED8-BF68-5C8127FBF47B}" name="Description 2"/>
    <tableColumn id="3" xr3:uid="{F11742C3-56E7-43D2-A4C2-BA728F382F50}" name="Description"/>
    <tableColumn id="4" xr3:uid="{BF2A7141-7482-4C66-9EC5-2902714579A6}" name="Additional Information"/>
    <tableColumn id="5" xr3:uid="{37539CE8-63C4-4D1E-801B-6B018336B550}" name="ID"/>
    <tableColumn id="6" xr3:uid="{E2D35757-28EB-4ECF-B9FC-8F981559CCDD}" name="ანგარიშის ნომერი"/>
    <tableColumn id="7" xr3:uid="{8D2F8827-4A8A-489C-8316-10C2DAE0F505}" name="ბანკი"/>
    <tableColumn id="8" xr3:uid="{245F73DF-21B2-43AB-8B26-D4FFA44ADAB9}" name="Paid I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658DEE8-9575-4BD7-9AE9-9AEC56DBADBA}" name="Table2" displayName="Table2" ref="A1:E39" totalsRowShown="0">
  <autoFilter ref="A1:E39" xr:uid="{3C3EB6AB-7645-4981-814D-E79C0623E9FE}"/>
  <tableColumns count="5">
    <tableColumn id="1" xr3:uid="{8CF0A27C-093E-49A9-BEFF-49C8C7D79EBF}" name="Date" dataDxfId="18"/>
    <tableColumn id="2" xr3:uid="{E8230E22-522D-45BB-8735-B6D8D3906C61}" name="Description 2"/>
    <tableColumn id="3" xr3:uid="{09142751-7F38-4A87-AAD0-B4C2C3663E72}" name="Description"/>
    <tableColumn id="4" xr3:uid="{B92F64B2-8F25-4738-BE83-BF8A58C1D28D}" name="Additional Information"/>
    <tableColumn id="5" xr3:uid="{D91FC927-6D1A-485B-A5E0-486200C86F88}" name="Paid Out"/>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0EDBE4-8FD3-4CC8-89F7-BB5A7A9CCFE1}" name="Table3" displayName="Table3" ref="A1:E15" totalsRowCount="1">
  <autoFilter ref="A1:E14" xr:uid="{8571CC17-D42F-4B62-A212-A5DC6CECE388}"/>
  <tableColumns count="5">
    <tableColumn id="1" xr3:uid="{0E683AB0-E648-4879-98BE-526128881CC0}" name="Date" dataDxfId="17" totalsRowDxfId="16"/>
    <tableColumn id="2" xr3:uid="{9E49EF68-D938-4545-99BB-51434DB0133E}" name="Description 2"/>
    <tableColumn id="3" xr3:uid="{B6E6B8A4-9500-4493-BAA4-5DF200E55F9D}" name="Description"/>
    <tableColumn id="4" xr3:uid="{C0C48D48-0B2E-4838-AA93-C13BC3201438}" name="Additional Information"/>
    <tableColumn id="5" xr3:uid="{12E50F37-7307-4F7C-886E-D9421350BEF1}" name="Paid Out" totalsRowFunction="sum"/>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8EE56E8-ED7C-459B-A311-0DF11C50E774}" name="Table4" displayName="Table4" ref="A1:E10" totalsRowShown="0">
  <autoFilter ref="A1:E10" xr:uid="{C2B22D26-ADAF-4DC1-9F58-06CAB5092D13}"/>
  <tableColumns count="5">
    <tableColumn id="1" xr3:uid="{B5454A91-8D47-43AD-9F17-A0356514A465}" name="Date" dataDxfId="15"/>
    <tableColumn id="2" xr3:uid="{B5FAD248-0687-4D25-8BFD-20AA8F1194B1}" name="Description 2"/>
    <tableColumn id="3" xr3:uid="{5B22B65D-F08E-4FA1-8DE2-BC7F7584BF8C}" name="Description"/>
    <tableColumn id="4" xr3:uid="{96B3A5BA-BFB8-4E03-9DA7-F35AE1E3C6A4}" name="Additional Information"/>
    <tableColumn id="5" xr3:uid="{99B05D0B-5B24-4065-AAA6-F7C0FC6DD903}" name="Paid Out"/>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8B4D6E5-3A4F-4575-9428-A3857A67BF7E}" name="Table5" displayName="Table5" ref="A1:E2" totalsRowShown="0">
  <autoFilter ref="A1:E2" xr:uid="{F1BEAD94-AC35-481F-A5A3-4DC1D381CCD8}"/>
  <tableColumns count="5">
    <tableColumn id="1" xr3:uid="{B7F95A37-39E5-4408-AF2E-0B34C197BA46}" name="Date" dataDxfId="14"/>
    <tableColumn id="2" xr3:uid="{1096122A-8B81-4574-8DD5-041A7C1F6F26}" name="Description 2"/>
    <tableColumn id="3" xr3:uid="{684DA538-5D69-4613-8256-2B57E3E29F4E}" name="Description"/>
    <tableColumn id="4" xr3:uid="{A70275BC-FF2D-4906-9C36-6B270684BC0D}" name="Additional Information"/>
    <tableColumn id="5" xr3:uid="{39D5ABEA-E836-4446-B0F8-2403C9F570CD}" name="Paid Out"/>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C09247-ADA4-4019-A216-2F3DE8D8C1EA}" name="Table6" displayName="Table6" ref="A1:E2" totalsRowShown="0">
  <autoFilter ref="A1:E2" xr:uid="{22F31000-89BF-46C4-90A3-29C23BE89EEC}"/>
  <tableColumns count="5">
    <tableColumn id="1" xr3:uid="{50014BE0-6DC5-452A-9825-46581BA619DB}" name="Date" dataDxfId="13"/>
    <tableColumn id="2" xr3:uid="{C6679F85-34EC-4BEB-BD68-5DCEA0F0B7D0}" name="Description 2"/>
    <tableColumn id="3" xr3:uid="{F9D250A1-31C6-4844-A5BD-9FC740C9ADF7}" name="Description"/>
    <tableColumn id="4" xr3:uid="{0DDAF5E6-D38D-4FAF-92F8-005A8118AC7D}" name="Additional Information"/>
    <tableColumn id="5" xr3:uid="{5B1D1EA4-62A8-4D23-9EF4-F1D12EF08EA0}" name="Paid Out"/>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3128202-F4E0-4926-B7A3-BFADC12276B5}" name="Table7" displayName="Table7" ref="A1:E10" totalsRowShown="0">
  <autoFilter ref="A1:E10" xr:uid="{81D80A27-AE6E-4323-9AF8-15E6F347B096}"/>
  <tableColumns count="5">
    <tableColumn id="1" xr3:uid="{B365E09B-3327-4E79-BDE0-4C2EDB04C2BD}" name="Date" dataDxfId="12"/>
    <tableColumn id="2" xr3:uid="{13F698E4-0249-496C-BD15-F47151CF46FB}" name="Description 2"/>
    <tableColumn id="3" xr3:uid="{957D1FF9-7545-49EA-9B0F-29FD11215EF6}" name="Description"/>
    <tableColumn id="4" xr3:uid="{FC791A48-EF4B-424C-A007-FC034A49625F}" name="Additional Information"/>
    <tableColumn id="5" xr3:uid="{65544E30-762D-431B-86CE-A0C6E50B2112}" name="Paid Out"/>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8453CE8-6C86-4A83-AF5A-668290ED95EA}" name="Table8" displayName="Table8" ref="A1:E3" totalsRowShown="0">
  <autoFilter ref="A1:E3" xr:uid="{B21E4F04-5590-4BA8-B5CD-132C7875CA6A}"/>
  <tableColumns count="5">
    <tableColumn id="1" xr3:uid="{99B3764D-3DF6-4F86-8090-64086EA6B40F}" name="Date" dataDxfId="11"/>
    <tableColumn id="2" xr3:uid="{01EC9255-623F-44FE-8B78-520AB326FC0E}" name="Description 2"/>
    <tableColumn id="3" xr3:uid="{F4F6DE3A-2D3F-4A5A-B602-E49133B56CDE}" name="Description"/>
    <tableColumn id="4" xr3:uid="{E74D114C-C68A-4C1C-9477-CE50226B6206}" name="Additional Information"/>
    <tableColumn id="5" xr3:uid="{87AC5F4D-2BDB-432C-A725-C71372A0AF03}" name="Paid Out"/>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5.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8.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_rels/sheet8.xml.rels><?xml version="1.0" encoding="UTF-8" standalone="yes"?>
<Relationships xmlns="http://schemas.openxmlformats.org/package/2006/relationships"><Relationship Id="rId1" Type="http://schemas.openxmlformats.org/officeDocument/2006/relationships/table" Target="../tables/table3.xml"/></Relationships>
</file>

<file path=xl/worksheets/_rels/sheet9.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2F94B-A598-412B-8989-6D554F3292C2}">
  <dimension ref="A1:D200"/>
  <sheetViews>
    <sheetView workbookViewId="0">
      <selection activeCell="D13" sqref="D13"/>
    </sheetView>
  </sheetViews>
  <sheetFormatPr defaultRowHeight="15" x14ac:dyDescent="0.25"/>
  <cols>
    <col min="1" max="1" width="34.7109375" style="479" customWidth="1"/>
    <col min="2" max="2" width="20.7109375" style="475" customWidth="1"/>
    <col min="3" max="3" width="21.5703125" style="450" customWidth="1"/>
    <col min="4" max="4" width="9.140625" style="475" customWidth="1"/>
    <col min="5" max="16384" width="9.140625" style="475"/>
  </cols>
  <sheetData>
    <row r="1" spans="1:4" x14ac:dyDescent="0.25">
      <c r="A1" s="473" t="s">
        <v>978</v>
      </c>
      <c r="B1" s="474" t="s">
        <v>979</v>
      </c>
    </row>
    <row r="2" spans="1:4" x14ac:dyDescent="0.25">
      <c r="A2" s="447"/>
      <c r="B2" s="450"/>
    </row>
    <row r="3" spans="1:4" x14ac:dyDescent="0.25">
      <c r="A3" s="445" t="s">
        <v>980</v>
      </c>
      <c r="B3" s="448" t="s">
        <v>981</v>
      </c>
      <c r="C3" s="448" t="s">
        <v>982</v>
      </c>
    </row>
    <row r="4" spans="1:4" x14ac:dyDescent="0.25">
      <c r="A4" s="445" t="s">
        <v>983</v>
      </c>
      <c r="B4" s="448" t="s">
        <v>984</v>
      </c>
      <c r="C4" s="448" t="s">
        <v>985</v>
      </c>
    </row>
    <row r="5" spans="1:4" x14ac:dyDescent="0.25">
      <c r="A5" s="445" t="s">
        <v>986</v>
      </c>
      <c r="B5" s="448" t="s">
        <v>987</v>
      </c>
      <c r="C5" s="448" t="s">
        <v>563</v>
      </c>
    </row>
    <row r="6" spans="1:4" x14ac:dyDescent="0.25">
      <c r="A6" s="445" t="s">
        <v>988</v>
      </c>
      <c r="B6" s="448" t="s">
        <v>989</v>
      </c>
      <c r="C6" s="448" t="s">
        <v>990</v>
      </c>
    </row>
    <row r="7" spans="1:4" x14ac:dyDescent="0.25">
      <c r="A7" s="445" t="s">
        <v>991</v>
      </c>
      <c r="B7" s="448" t="s">
        <v>992</v>
      </c>
      <c r="C7" s="448" t="s">
        <v>993</v>
      </c>
    </row>
    <row r="8" spans="1:4" x14ac:dyDescent="0.25">
      <c r="A8" s="445" t="s">
        <v>994</v>
      </c>
      <c r="B8" s="448" t="s">
        <v>995</v>
      </c>
      <c r="C8" s="448" t="s">
        <v>618</v>
      </c>
    </row>
    <row r="9" spans="1:4" x14ac:dyDescent="0.25">
      <c r="A9" s="447"/>
      <c r="B9" s="450"/>
    </row>
    <row r="10" spans="1:4" x14ac:dyDescent="0.25">
      <c r="A10" s="445" t="s">
        <v>996</v>
      </c>
      <c r="B10" s="448" t="s">
        <v>997</v>
      </c>
      <c r="C10" s="476">
        <v>44927</v>
      </c>
    </row>
    <row r="11" spans="1:4" x14ac:dyDescent="0.25">
      <c r="A11" s="445" t="s">
        <v>998</v>
      </c>
      <c r="B11" s="448" t="s">
        <v>999</v>
      </c>
      <c r="C11" s="476">
        <v>45291</v>
      </c>
    </row>
    <row r="12" spans="1:4" x14ac:dyDescent="0.25">
      <c r="A12" s="447"/>
      <c r="B12" s="450"/>
    </row>
    <row r="13" spans="1:4" x14ac:dyDescent="0.25">
      <c r="A13" s="445" t="s">
        <v>1000</v>
      </c>
      <c r="B13" s="448" t="s">
        <v>1001</v>
      </c>
      <c r="C13" s="509">
        <v>3142.79</v>
      </c>
      <c r="D13" s="510">
        <v>3052.8199999999924</v>
      </c>
    </row>
    <row r="14" spans="1:4" x14ac:dyDescent="0.25">
      <c r="A14" s="447"/>
      <c r="B14" s="450"/>
      <c r="C14" s="511"/>
      <c r="D14" s="511"/>
    </row>
    <row r="15" spans="1:4" x14ac:dyDescent="0.25">
      <c r="A15" s="445" t="s">
        <v>1002</v>
      </c>
      <c r="B15" s="448" t="s">
        <v>1003</v>
      </c>
      <c r="C15" s="509">
        <v>89.97</v>
      </c>
      <c r="D15" s="510">
        <f>C13-D13-C15</f>
        <v>7.531752999057062E-12</v>
      </c>
    </row>
    <row r="16" spans="1:4" x14ac:dyDescent="0.25">
      <c r="A16" s="447"/>
      <c r="B16" s="450"/>
      <c r="C16" s="511"/>
      <c r="D16" s="511"/>
    </row>
    <row r="17" spans="1:4" x14ac:dyDescent="0.25">
      <c r="A17" s="445" t="s">
        <v>1004</v>
      </c>
      <c r="B17" s="448" t="s">
        <v>1005</v>
      </c>
      <c r="C17" s="509">
        <v>48896.82</v>
      </c>
      <c r="D17" s="511"/>
    </row>
    <row r="18" spans="1:4" x14ac:dyDescent="0.25">
      <c r="A18" s="447"/>
      <c r="B18" s="450"/>
      <c r="C18" s="511"/>
      <c r="D18" s="511"/>
    </row>
    <row r="19" spans="1:4" x14ac:dyDescent="0.25">
      <c r="A19" s="445" t="s">
        <v>1006</v>
      </c>
      <c r="B19" s="448" t="s">
        <v>1007</v>
      </c>
      <c r="C19" s="509">
        <v>45844</v>
      </c>
      <c r="D19" s="511"/>
    </row>
    <row r="20" spans="1:4" x14ac:dyDescent="0.25">
      <c r="A20" s="477"/>
      <c r="B20" s="478"/>
      <c r="C20" s="478"/>
    </row>
    <row r="21" spans="1:4" x14ac:dyDescent="0.25">
      <c r="A21" s="447"/>
      <c r="B21" s="450"/>
    </row>
    <row r="22" spans="1:4" x14ac:dyDescent="0.25">
      <c r="A22" s="447"/>
      <c r="B22" s="450"/>
    </row>
    <row r="23" spans="1:4" x14ac:dyDescent="0.25">
      <c r="A23" s="447"/>
      <c r="B23" s="450"/>
    </row>
    <row r="24" spans="1:4" x14ac:dyDescent="0.25">
      <c r="A24" s="447"/>
      <c r="B24" s="450"/>
    </row>
    <row r="25" spans="1:4" x14ac:dyDescent="0.25">
      <c r="A25" s="447"/>
      <c r="B25" s="450"/>
    </row>
    <row r="26" spans="1:4" x14ac:dyDescent="0.25">
      <c r="A26" s="447"/>
      <c r="B26" s="450"/>
    </row>
    <row r="27" spans="1:4" x14ac:dyDescent="0.25">
      <c r="A27" s="447"/>
      <c r="B27" s="450"/>
    </row>
    <row r="28" spans="1:4" x14ac:dyDescent="0.25">
      <c r="A28" s="447"/>
      <c r="B28" s="450"/>
    </row>
    <row r="29" spans="1:4" x14ac:dyDescent="0.25">
      <c r="A29" s="447"/>
      <c r="B29" s="450"/>
    </row>
    <row r="30" spans="1:4" x14ac:dyDescent="0.25">
      <c r="A30" s="447"/>
      <c r="B30" s="450"/>
    </row>
    <row r="31" spans="1:4" x14ac:dyDescent="0.25">
      <c r="A31" s="447"/>
      <c r="B31" s="450"/>
    </row>
    <row r="32" spans="1:4" x14ac:dyDescent="0.25">
      <c r="A32" s="447"/>
      <c r="B32" s="450"/>
    </row>
    <row r="33" spans="1:2" x14ac:dyDescent="0.25">
      <c r="A33" s="447"/>
      <c r="B33" s="450"/>
    </row>
    <row r="34" spans="1:2" x14ac:dyDescent="0.25">
      <c r="A34" s="447"/>
      <c r="B34" s="450"/>
    </row>
    <row r="35" spans="1:2" x14ac:dyDescent="0.25">
      <c r="A35" s="447"/>
      <c r="B35" s="450"/>
    </row>
    <row r="36" spans="1:2" x14ac:dyDescent="0.25">
      <c r="A36" s="447"/>
      <c r="B36" s="450"/>
    </row>
    <row r="37" spans="1:2" x14ac:dyDescent="0.25">
      <c r="A37" s="447"/>
      <c r="B37" s="450"/>
    </row>
    <row r="38" spans="1:2" x14ac:dyDescent="0.25">
      <c r="A38" s="447"/>
      <c r="B38" s="450"/>
    </row>
    <row r="39" spans="1:2" x14ac:dyDescent="0.25">
      <c r="A39" s="447"/>
      <c r="B39" s="450"/>
    </row>
    <row r="40" spans="1:2" x14ac:dyDescent="0.25">
      <c r="A40" s="447"/>
      <c r="B40" s="450"/>
    </row>
    <row r="41" spans="1:2" x14ac:dyDescent="0.25">
      <c r="A41" s="447"/>
      <c r="B41" s="450"/>
    </row>
    <row r="42" spans="1:2" x14ac:dyDescent="0.25">
      <c r="A42" s="447"/>
      <c r="B42" s="450"/>
    </row>
    <row r="43" spans="1:2" x14ac:dyDescent="0.25">
      <c r="A43" s="447"/>
      <c r="B43" s="450"/>
    </row>
    <row r="44" spans="1:2" x14ac:dyDescent="0.25">
      <c r="A44" s="447"/>
      <c r="B44" s="450"/>
    </row>
    <row r="45" spans="1:2" x14ac:dyDescent="0.25">
      <c r="A45" s="447"/>
      <c r="B45" s="450"/>
    </row>
    <row r="46" spans="1:2" x14ac:dyDescent="0.25">
      <c r="A46" s="447"/>
      <c r="B46" s="450"/>
    </row>
    <row r="47" spans="1:2" x14ac:dyDescent="0.25">
      <c r="A47" s="447"/>
      <c r="B47" s="450"/>
    </row>
    <row r="48" spans="1:2" x14ac:dyDescent="0.25">
      <c r="A48" s="447"/>
      <c r="B48" s="450"/>
    </row>
    <row r="49" spans="1:2" x14ac:dyDescent="0.25">
      <c r="A49" s="447"/>
      <c r="B49" s="450"/>
    </row>
    <row r="50" spans="1:2" x14ac:dyDescent="0.25">
      <c r="A50" s="447"/>
      <c r="B50" s="450"/>
    </row>
    <row r="51" spans="1:2" x14ac:dyDescent="0.25">
      <c r="A51" s="447"/>
      <c r="B51" s="450"/>
    </row>
    <row r="52" spans="1:2" x14ac:dyDescent="0.25">
      <c r="A52" s="447"/>
      <c r="B52" s="450"/>
    </row>
    <row r="53" spans="1:2" x14ac:dyDescent="0.25">
      <c r="A53" s="447"/>
      <c r="B53" s="450"/>
    </row>
    <row r="54" spans="1:2" x14ac:dyDescent="0.25">
      <c r="A54" s="447"/>
      <c r="B54" s="450"/>
    </row>
    <row r="55" spans="1:2" x14ac:dyDescent="0.25">
      <c r="A55" s="447"/>
      <c r="B55" s="450"/>
    </row>
    <row r="56" spans="1:2" x14ac:dyDescent="0.25">
      <c r="A56" s="447"/>
      <c r="B56" s="450"/>
    </row>
    <row r="57" spans="1:2" x14ac:dyDescent="0.25">
      <c r="A57" s="447"/>
      <c r="B57" s="450"/>
    </row>
    <row r="58" spans="1:2" x14ac:dyDescent="0.25">
      <c r="A58" s="447"/>
      <c r="B58" s="450"/>
    </row>
    <row r="59" spans="1:2" x14ac:dyDescent="0.25">
      <c r="A59" s="447"/>
      <c r="B59" s="450"/>
    </row>
    <row r="60" spans="1:2" x14ac:dyDescent="0.25">
      <c r="A60" s="447"/>
      <c r="B60" s="450"/>
    </row>
    <row r="61" spans="1:2" x14ac:dyDescent="0.25">
      <c r="A61" s="447"/>
      <c r="B61" s="450"/>
    </row>
    <row r="62" spans="1:2" x14ac:dyDescent="0.25">
      <c r="A62" s="447"/>
      <c r="B62" s="450"/>
    </row>
    <row r="63" spans="1:2" x14ac:dyDescent="0.25">
      <c r="A63" s="447"/>
      <c r="B63" s="450"/>
    </row>
    <row r="64" spans="1:2" x14ac:dyDescent="0.25">
      <c r="A64" s="447"/>
      <c r="B64" s="450"/>
    </row>
    <row r="65" spans="1:2" x14ac:dyDescent="0.25">
      <c r="A65" s="447"/>
      <c r="B65" s="450"/>
    </row>
    <row r="66" spans="1:2" x14ac:dyDescent="0.25">
      <c r="A66" s="447"/>
      <c r="B66" s="450"/>
    </row>
    <row r="67" spans="1:2" x14ac:dyDescent="0.25">
      <c r="A67" s="447"/>
      <c r="B67" s="450"/>
    </row>
    <row r="68" spans="1:2" x14ac:dyDescent="0.25">
      <c r="A68" s="447"/>
      <c r="B68" s="450"/>
    </row>
    <row r="69" spans="1:2" x14ac:dyDescent="0.25">
      <c r="A69" s="447"/>
      <c r="B69" s="450"/>
    </row>
    <row r="70" spans="1:2" x14ac:dyDescent="0.25">
      <c r="A70" s="447"/>
      <c r="B70" s="450"/>
    </row>
    <row r="71" spans="1:2" x14ac:dyDescent="0.25">
      <c r="A71" s="447"/>
      <c r="B71" s="450"/>
    </row>
    <row r="72" spans="1:2" x14ac:dyDescent="0.25">
      <c r="A72" s="447"/>
      <c r="B72" s="450"/>
    </row>
    <row r="73" spans="1:2" x14ac:dyDescent="0.25">
      <c r="A73" s="447"/>
      <c r="B73" s="450"/>
    </row>
    <row r="74" spans="1:2" x14ac:dyDescent="0.25">
      <c r="A74" s="447"/>
      <c r="B74" s="450"/>
    </row>
    <row r="75" spans="1:2" x14ac:dyDescent="0.25">
      <c r="A75" s="447"/>
      <c r="B75" s="450"/>
    </row>
    <row r="76" spans="1:2" x14ac:dyDescent="0.25">
      <c r="A76" s="447"/>
      <c r="B76" s="450"/>
    </row>
    <row r="77" spans="1:2" x14ac:dyDescent="0.25">
      <c r="A77" s="447"/>
      <c r="B77" s="450"/>
    </row>
    <row r="78" spans="1:2" x14ac:dyDescent="0.25">
      <c r="A78" s="447"/>
      <c r="B78" s="450"/>
    </row>
    <row r="79" spans="1:2" x14ac:dyDescent="0.25">
      <c r="A79" s="447"/>
      <c r="B79" s="450"/>
    </row>
    <row r="80" spans="1:2" x14ac:dyDescent="0.25">
      <c r="A80" s="447"/>
      <c r="B80" s="450"/>
    </row>
    <row r="81" spans="1:2" x14ac:dyDescent="0.25">
      <c r="A81" s="447"/>
      <c r="B81" s="450"/>
    </row>
    <row r="82" spans="1:2" x14ac:dyDescent="0.25">
      <c r="A82" s="447"/>
      <c r="B82" s="450"/>
    </row>
    <row r="83" spans="1:2" x14ac:dyDescent="0.25">
      <c r="A83" s="447"/>
      <c r="B83" s="450"/>
    </row>
    <row r="84" spans="1:2" x14ac:dyDescent="0.25">
      <c r="A84" s="447"/>
      <c r="B84" s="450"/>
    </row>
    <row r="85" spans="1:2" x14ac:dyDescent="0.25">
      <c r="A85" s="447"/>
      <c r="B85" s="450"/>
    </row>
    <row r="86" spans="1:2" x14ac:dyDescent="0.25">
      <c r="A86" s="447"/>
      <c r="B86" s="450"/>
    </row>
    <row r="87" spans="1:2" x14ac:dyDescent="0.25">
      <c r="A87" s="447"/>
      <c r="B87" s="450"/>
    </row>
    <row r="88" spans="1:2" x14ac:dyDescent="0.25">
      <c r="A88" s="447"/>
      <c r="B88" s="450"/>
    </row>
    <row r="89" spans="1:2" x14ac:dyDescent="0.25">
      <c r="A89" s="447"/>
      <c r="B89" s="450"/>
    </row>
    <row r="90" spans="1:2" x14ac:dyDescent="0.25">
      <c r="A90" s="447"/>
      <c r="B90" s="450"/>
    </row>
    <row r="91" spans="1:2" x14ac:dyDescent="0.25">
      <c r="A91" s="447"/>
      <c r="B91" s="450"/>
    </row>
    <row r="92" spans="1:2" x14ac:dyDescent="0.25">
      <c r="A92" s="447"/>
      <c r="B92" s="450"/>
    </row>
    <row r="93" spans="1:2" x14ac:dyDescent="0.25">
      <c r="A93" s="447"/>
      <c r="B93" s="450"/>
    </row>
    <row r="94" spans="1:2" x14ac:dyDescent="0.25">
      <c r="A94" s="447"/>
      <c r="B94" s="450"/>
    </row>
    <row r="95" spans="1:2" x14ac:dyDescent="0.25">
      <c r="A95" s="447"/>
      <c r="B95" s="450"/>
    </row>
    <row r="96" spans="1:2" x14ac:dyDescent="0.25">
      <c r="A96" s="447"/>
      <c r="B96" s="450"/>
    </row>
    <row r="97" spans="1:2" x14ac:dyDescent="0.25">
      <c r="A97" s="447"/>
      <c r="B97" s="450"/>
    </row>
    <row r="98" spans="1:2" x14ac:dyDescent="0.25">
      <c r="A98" s="447"/>
      <c r="B98" s="450"/>
    </row>
    <row r="99" spans="1:2" x14ac:dyDescent="0.25">
      <c r="A99" s="447"/>
      <c r="B99" s="450"/>
    </row>
    <row r="100" spans="1:2" x14ac:dyDescent="0.25">
      <c r="A100" s="447"/>
      <c r="B100" s="450"/>
    </row>
    <row r="101" spans="1:2" x14ac:dyDescent="0.25">
      <c r="A101" s="447"/>
      <c r="B101" s="450"/>
    </row>
    <row r="102" spans="1:2" x14ac:dyDescent="0.25">
      <c r="A102" s="447"/>
      <c r="B102" s="450"/>
    </row>
    <row r="103" spans="1:2" x14ac:dyDescent="0.25">
      <c r="A103" s="447"/>
      <c r="B103" s="450"/>
    </row>
    <row r="104" spans="1:2" x14ac:dyDescent="0.25">
      <c r="A104" s="447"/>
      <c r="B104" s="450"/>
    </row>
    <row r="105" spans="1:2" x14ac:dyDescent="0.25">
      <c r="A105" s="447"/>
      <c r="B105" s="450"/>
    </row>
    <row r="106" spans="1:2" x14ac:dyDescent="0.25">
      <c r="A106" s="447"/>
      <c r="B106" s="450"/>
    </row>
    <row r="107" spans="1:2" x14ac:dyDescent="0.25">
      <c r="A107" s="447"/>
      <c r="B107" s="450"/>
    </row>
    <row r="108" spans="1:2" x14ac:dyDescent="0.25">
      <c r="A108" s="447"/>
      <c r="B108" s="450"/>
    </row>
    <row r="109" spans="1:2" x14ac:dyDescent="0.25">
      <c r="A109" s="447"/>
      <c r="B109" s="450"/>
    </row>
    <row r="110" spans="1:2" x14ac:dyDescent="0.25">
      <c r="A110" s="447"/>
      <c r="B110" s="450"/>
    </row>
    <row r="111" spans="1:2" x14ac:dyDescent="0.25">
      <c r="A111" s="447"/>
      <c r="B111" s="450"/>
    </row>
    <row r="112" spans="1:2" x14ac:dyDescent="0.25">
      <c r="A112" s="447"/>
      <c r="B112" s="450"/>
    </row>
    <row r="113" spans="1:2" x14ac:dyDescent="0.25">
      <c r="A113" s="447"/>
      <c r="B113" s="450"/>
    </row>
    <row r="114" spans="1:2" x14ac:dyDescent="0.25">
      <c r="A114" s="447"/>
      <c r="B114" s="450"/>
    </row>
    <row r="115" spans="1:2" x14ac:dyDescent="0.25">
      <c r="A115" s="447"/>
      <c r="B115" s="450"/>
    </row>
    <row r="116" spans="1:2" x14ac:dyDescent="0.25">
      <c r="A116" s="447"/>
      <c r="B116" s="450"/>
    </row>
    <row r="117" spans="1:2" x14ac:dyDescent="0.25">
      <c r="A117" s="447"/>
      <c r="B117" s="450"/>
    </row>
    <row r="118" spans="1:2" x14ac:dyDescent="0.25">
      <c r="A118" s="447"/>
      <c r="B118" s="450"/>
    </row>
    <row r="119" spans="1:2" x14ac:dyDescent="0.25">
      <c r="A119" s="447"/>
      <c r="B119" s="450"/>
    </row>
    <row r="120" spans="1:2" x14ac:dyDescent="0.25">
      <c r="A120" s="447"/>
      <c r="B120" s="450"/>
    </row>
    <row r="121" spans="1:2" x14ac:dyDescent="0.25">
      <c r="A121" s="447"/>
      <c r="B121" s="450"/>
    </row>
    <row r="122" spans="1:2" x14ac:dyDescent="0.25">
      <c r="A122" s="447"/>
      <c r="B122" s="450"/>
    </row>
    <row r="123" spans="1:2" x14ac:dyDescent="0.25">
      <c r="A123" s="447"/>
      <c r="B123" s="450"/>
    </row>
    <row r="124" spans="1:2" x14ac:dyDescent="0.25">
      <c r="A124" s="447"/>
      <c r="B124" s="450"/>
    </row>
    <row r="125" spans="1:2" x14ac:dyDescent="0.25">
      <c r="A125" s="447"/>
      <c r="B125" s="450"/>
    </row>
    <row r="126" spans="1:2" x14ac:dyDescent="0.25">
      <c r="A126" s="447"/>
      <c r="B126" s="450"/>
    </row>
    <row r="127" spans="1:2" x14ac:dyDescent="0.25">
      <c r="A127" s="447"/>
      <c r="B127" s="450"/>
    </row>
    <row r="128" spans="1:2" x14ac:dyDescent="0.25">
      <c r="A128" s="447"/>
      <c r="B128" s="450"/>
    </row>
    <row r="129" spans="1:2" x14ac:dyDescent="0.25">
      <c r="A129" s="447"/>
      <c r="B129" s="450"/>
    </row>
    <row r="130" spans="1:2" x14ac:dyDescent="0.25">
      <c r="A130" s="447"/>
      <c r="B130" s="450"/>
    </row>
    <row r="131" spans="1:2" x14ac:dyDescent="0.25">
      <c r="A131" s="447"/>
      <c r="B131" s="450"/>
    </row>
    <row r="132" spans="1:2" x14ac:dyDescent="0.25">
      <c r="A132" s="447"/>
      <c r="B132" s="450"/>
    </row>
    <row r="133" spans="1:2" x14ac:dyDescent="0.25">
      <c r="A133" s="447"/>
      <c r="B133" s="450"/>
    </row>
    <row r="134" spans="1:2" x14ac:dyDescent="0.25">
      <c r="A134" s="447"/>
      <c r="B134" s="450"/>
    </row>
    <row r="135" spans="1:2" x14ac:dyDescent="0.25">
      <c r="A135" s="447"/>
      <c r="B135" s="450"/>
    </row>
    <row r="136" spans="1:2" x14ac:dyDescent="0.25">
      <c r="A136" s="447"/>
      <c r="B136" s="450"/>
    </row>
    <row r="137" spans="1:2" x14ac:dyDescent="0.25">
      <c r="A137" s="447"/>
      <c r="B137" s="450"/>
    </row>
    <row r="138" spans="1:2" x14ac:dyDescent="0.25">
      <c r="A138" s="447"/>
      <c r="B138" s="450"/>
    </row>
    <row r="139" spans="1:2" x14ac:dyDescent="0.25">
      <c r="A139" s="447"/>
      <c r="B139" s="450"/>
    </row>
    <row r="140" spans="1:2" x14ac:dyDescent="0.25">
      <c r="A140" s="447"/>
      <c r="B140" s="450"/>
    </row>
    <row r="141" spans="1:2" x14ac:dyDescent="0.25">
      <c r="A141" s="447"/>
      <c r="B141" s="450"/>
    </row>
    <row r="142" spans="1:2" x14ac:dyDescent="0.25">
      <c r="A142" s="447"/>
      <c r="B142" s="450"/>
    </row>
    <row r="143" spans="1:2" x14ac:dyDescent="0.25">
      <c r="A143" s="447"/>
      <c r="B143" s="450"/>
    </row>
    <row r="144" spans="1:2" x14ac:dyDescent="0.25">
      <c r="A144" s="447"/>
      <c r="B144" s="450"/>
    </row>
    <row r="145" spans="1:2" x14ac:dyDescent="0.25">
      <c r="A145" s="447"/>
      <c r="B145" s="450"/>
    </row>
    <row r="146" spans="1:2" x14ac:dyDescent="0.25">
      <c r="A146" s="447"/>
      <c r="B146" s="450"/>
    </row>
    <row r="147" spans="1:2" x14ac:dyDescent="0.25">
      <c r="A147" s="447"/>
      <c r="B147" s="450"/>
    </row>
    <row r="148" spans="1:2" x14ac:dyDescent="0.25">
      <c r="A148" s="447"/>
      <c r="B148" s="450"/>
    </row>
    <row r="149" spans="1:2" x14ac:dyDescent="0.25">
      <c r="A149" s="447"/>
      <c r="B149" s="450"/>
    </row>
    <row r="150" spans="1:2" x14ac:dyDescent="0.25">
      <c r="A150" s="447"/>
      <c r="B150" s="450"/>
    </row>
    <row r="151" spans="1:2" x14ac:dyDescent="0.25">
      <c r="A151" s="447"/>
      <c r="B151" s="450"/>
    </row>
    <row r="152" spans="1:2" x14ac:dyDescent="0.25">
      <c r="A152" s="447"/>
      <c r="B152" s="450"/>
    </row>
    <row r="153" spans="1:2" x14ac:dyDescent="0.25">
      <c r="A153" s="447"/>
      <c r="B153" s="450"/>
    </row>
    <row r="154" spans="1:2" x14ac:dyDescent="0.25">
      <c r="A154" s="447"/>
      <c r="B154" s="450"/>
    </row>
    <row r="155" spans="1:2" x14ac:dyDescent="0.25">
      <c r="A155" s="447"/>
      <c r="B155" s="450"/>
    </row>
    <row r="156" spans="1:2" x14ac:dyDescent="0.25">
      <c r="A156" s="447"/>
      <c r="B156" s="450"/>
    </row>
    <row r="157" spans="1:2" x14ac:dyDescent="0.25">
      <c r="A157" s="447"/>
      <c r="B157" s="450"/>
    </row>
    <row r="158" spans="1:2" x14ac:dyDescent="0.25">
      <c r="A158" s="447"/>
      <c r="B158" s="450"/>
    </row>
    <row r="159" spans="1:2" x14ac:dyDescent="0.25">
      <c r="A159" s="447"/>
      <c r="B159" s="450"/>
    </row>
    <row r="160" spans="1:2" x14ac:dyDescent="0.25">
      <c r="A160" s="447"/>
      <c r="B160" s="450"/>
    </row>
    <row r="161" spans="1:2" x14ac:dyDescent="0.25">
      <c r="A161" s="447"/>
      <c r="B161" s="450"/>
    </row>
    <row r="162" spans="1:2" x14ac:dyDescent="0.25">
      <c r="A162" s="447"/>
      <c r="B162" s="450"/>
    </row>
    <row r="163" spans="1:2" x14ac:dyDescent="0.25">
      <c r="A163" s="447"/>
      <c r="B163" s="450"/>
    </row>
    <row r="164" spans="1:2" x14ac:dyDescent="0.25">
      <c r="A164" s="447"/>
      <c r="B164" s="450"/>
    </row>
    <row r="165" spans="1:2" x14ac:dyDescent="0.25">
      <c r="A165" s="447"/>
      <c r="B165" s="450"/>
    </row>
    <row r="166" spans="1:2" x14ac:dyDescent="0.25">
      <c r="A166" s="447"/>
      <c r="B166" s="450"/>
    </row>
    <row r="167" spans="1:2" x14ac:dyDescent="0.25">
      <c r="A167" s="447"/>
      <c r="B167" s="450"/>
    </row>
    <row r="168" spans="1:2" x14ac:dyDescent="0.25">
      <c r="A168" s="447"/>
      <c r="B168" s="450"/>
    </row>
    <row r="169" spans="1:2" x14ac:dyDescent="0.25">
      <c r="A169" s="447"/>
      <c r="B169" s="450"/>
    </row>
    <row r="170" spans="1:2" x14ac:dyDescent="0.25">
      <c r="A170" s="447"/>
      <c r="B170" s="450"/>
    </row>
    <row r="171" spans="1:2" x14ac:dyDescent="0.25">
      <c r="A171" s="447"/>
      <c r="B171" s="450"/>
    </row>
    <row r="172" spans="1:2" x14ac:dyDescent="0.25">
      <c r="A172" s="447"/>
      <c r="B172" s="450"/>
    </row>
    <row r="173" spans="1:2" x14ac:dyDescent="0.25">
      <c r="A173" s="447"/>
      <c r="B173" s="450"/>
    </row>
    <row r="174" spans="1:2" x14ac:dyDescent="0.25">
      <c r="A174" s="447"/>
      <c r="B174" s="450"/>
    </row>
    <row r="175" spans="1:2" x14ac:dyDescent="0.25">
      <c r="A175" s="447"/>
      <c r="B175" s="450"/>
    </row>
    <row r="176" spans="1:2" x14ac:dyDescent="0.25">
      <c r="A176" s="447"/>
      <c r="B176" s="450"/>
    </row>
    <row r="177" spans="1:2" x14ac:dyDescent="0.25">
      <c r="A177" s="447"/>
      <c r="B177" s="450"/>
    </row>
    <row r="178" spans="1:2" x14ac:dyDescent="0.25">
      <c r="A178" s="447"/>
      <c r="B178" s="450"/>
    </row>
    <row r="179" spans="1:2" x14ac:dyDescent="0.25">
      <c r="A179" s="447"/>
      <c r="B179" s="450"/>
    </row>
    <row r="180" spans="1:2" x14ac:dyDescent="0.25">
      <c r="A180" s="447"/>
      <c r="B180" s="450"/>
    </row>
    <row r="181" spans="1:2" x14ac:dyDescent="0.25">
      <c r="A181" s="447"/>
      <c r="B181" s="450"/>
    </row>
    <row r="182" spans="1:2" x14ac:dyDescent="0.25">
      <c r="A182" s="447"/>
      <c r="B182" s="450"/>
    </row>
    <row r="183" spans="1:2" x14ac:dyDescent="0.25">
      <c r="A183" s="447"/>
      <c r="B183" s="450"/>
    </row>
    <row r="184" spans="1:2" x14ac:dyDescent="0.25">
      <c r="A184" s="447"/>
      <c r="B184" s="450"/>
    </row>
    <row r="185" spans="1:2" x14ac:dyDescent="0.25">
      <c r="A185" s="447"/>
      <c r="B185" s="450"/>
    </row>
    <row r="186" spans="1:2" x14ac:dyDescent="0.25">
      <c r="A186" s="447"/>
      <c r="B186" s="450"/>
    </row>
    <row r="187" spans="1:2" x14ac:dyDescent="0.25">
      <c r="A187" s="447"/>
      <c r="B187" s="450"/>
    </row>
    <row r="188" spans="1:2" x14ac:dyDescent="0.25">
      <c r="A188" s="447"/>
      <c r="B188" s="450"/>
    </row>
    <row r="189" spans="1:2" x14ac:dyDescent="0.25">
      <c r="A189" s="447"/>
      <c r="B189" s="450"/>
    </row>
    <row r="190" spans="1:2" x14ac:dyDescent="0.25">
      <c r="A190" s="447"/>
      <c r="B190" s="450"/>
    </row>
    <row r="191" spans="1:2" x14ac:dyDescent="0.25">
      <c r="A191" s="447"/>
      <c r="B191" s="450"/>
    </row>
    <row r="192" spans="1:2" x14ac:dyDescent="0.25">
      <c r="A192" s="447"/>
      <c r="B192" s="450"/>
    </row>
    <row r="193" spans="1:2" x14ac:dyDescent="0.25">
      <c r="A193" s="447"/>
      <c r="B193" s="450"/>
    </row>
    <row r="194" spans="1:2" x14ac:dyDescent="0.25">
      <c r="A194" s="447"/>
      <c r="B194" s="450"/>
    </row>
    <row r="195" spans="1:2" x14ac:dyDescent="0.25">
      <c r="A195" s="447"/>
      <c r="B195" s="450"/>
    </row>
    <row r="196" spans="1:2" x14ac:dyDescent="0.25">
      <c r="A196" s="447"/>
      <c r="B196" s="450"/>
    </row>
    <row r="197" spans="1:2" x14ac:dyDescent="0.25">
      <c r="A197" s="447"/>
      <c r="B197" s="450"/>
    </row>
    <row r="198" spans="1:2" x14ac:dyDescent="0.25">
      <c r="A198" s="447"/>
      <c r="B198" s="450"/>
    </row>
    <row r="199" spans="1:2" x14ac:dyDescent="0.25">
      <c r="A199" s="447"/>
      <c r="B199" s="450"/>
    </row>
    <row r="200" spans="1:2" x14ac:dyDescent="0.25">
      <c r="A200" s="447"/>
      <c r="B200" s="450"/>
    </row>
  </sheetData>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38459-F638-445C-8ABE-5A2ABD9E1854}">
  <dimension ref="A1:E2"/>
  <sheetViews>
    <sheetView workbookViewId="0">
      <selection sqref="A1:E2"/>
    </sheetView>
  </sheetViews>
  <sheetFormatPr defaultRowHeight="12.75" x14ac:dyDescent="0.2"/>
  <cols>
    <col min="2" max="2" width="14.85546875" customWidth="1"/>
    <col min="3" max="3" width="13.28515625" customWidth="1"/>
    <col min="4" max="4" width="23.42578125" customWidth="1"/>
    <col min="5" max="5" width="11" customWidth="1"/>
  </cols>
  <sheetData>
    <row r="1" spans="1:5" x14ac:dyDescent="0.2">
      <c r="A1" t="s">
        <v>639</v>
      </c>
      <c r="B1" t="s">
        <v>927</v>
      </c>
      <c r="C1" t="s">
        <v>640</v>
      </c>
      <c r="D1" t="s">
        <v>641</v>
      </c>
      <c r="E1" t="s">
        <v>642</v>
      </c>
    </row>
    <row r="2" spans="1:5" x14ac:dyDescent="0.2">
      <c r="A2" s="484">
        <v>44956</v>
      </c>
      <c r="B2" t="s">
        <v>793</v>
      </c>
      <c r="C2" t="s">
        <v>794</v>
      </c>
      <c r="D2" t="s">
        <v>795</v>
      </c>
      <c r="E2">
        <v>4200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8764B-A1FC-48D7-9B8E-396843CBF5E6}">
  <dimension ref="A1:E2"/>
  <sheetViews>
    <sheetView workbookViewId="0">
      <selection activeCell="E2" sqref="E2"/>
    </sheetView>
  </sheetViews>
  <sheetFormatPr defaultRowHeight="12.75" x14ac:dyDescent="0.2"/>
  <cols>
    <col min="2" max="2" width="19.5703125" bestFit="1" customWidth="1"/>
    <col min="3" max="3" width="37" bestFit="1" customWidth="1"/>
    <col min="4" max="4" width="77.42578125" bestFit="1" customWidth="1"/>
    <col min="5" max="5" width="11" customWidth="1"/>
  </cols>
  <sheetData>
    <row r="1" spans="1:5" x14ac:dyDescent="0.2">
      <c r="A1" t="s">
        <v>639</v>
      </c>
      <c r="B1" t="s">
        <v>927</v>
      </c>
      <c r="C1" t="s">
        <v>640</v>
      </c>
      <c r="D1" t="s">
        <v>641</v>
      </c>
      <c r="E1" t="s">
        <v>642</v>
      </c>
    </row>
    <row r="2" spans="1:5" x14ac:dyDescent="0.2">
      <c r="A2" s="484">
        <v>44948</v>
      </c>
      <c r="B2" t="s">
        <v>776</v>
      </c>
      <c r="C2" t="s">
        <v>777</v>
      </c>
      <c r="D2" t="s">
        <v>713</v>
      </c>
      <c r="E2">
        <v>110</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22B47-7343-44BA-995B-5F769E39A7C2}">
  <dimension ref="A1:E10"/>
  <sheetViews>
    <sheetView workbookViewId="0">
      <selection activeCell="D6" sqref="D6"/>
    </sheetView>
  </sheetViews>
  <sheetFormatPr defaultRowHeight="12.75" x14ac:dyDescent="0.2"/>
  <cols>
    <col min="2" max="2" width="14.85546875" customWidth="1"/>
    <col min="3" max="3" width="13.28515625" customWidth="1"/>
    <col min="4" max="4" width="23.42578125" customWidth="1"/>
    <col min="5" max="5" width="11" customWidth="1"/>
  </cols>
  <sheetData>
    <row r="1" spans="1:5" x14ac:dyDescent="0.2">
      <c r="A1" t="s">
        <v>639</v>
      </c>
      <c r="B1" t="s">
        <v>927</v>
      </c>
      <c r="C1" t="s">
        <v>640</v>
      </c>
      <c r="D1" t="s">
        <v>641</v>
      </c>
      <c r="E1" t="s">
        <v>642</v>
      </c>
    </row>
    <row r="2" spans="1:5" x14ac:dyDescent="0.2">
      <c r="A2" s="484">
        <v>45274</v>
      </c>
      <c r="B2" t="s">
        <v>711</v>
      </c>
      <c r="C2" t="s">
        <v>857</v>
      </c>
      <c r="D2" t="s">
        <v>713</v>
      </c>
      <c r="E2">
        <v>451.16</v>
      </c>
    </row>
    <row r="3" spans="1:5" x14ac:dyDescent="0.2">
      <c r="A3" s="484">
        <v>45241</v>
      </c>
      <c r="B3" t="s">
        <v>711</v>
      </c>
      <c r="C3" t="s">
        <v>855</v>
      </c>
      <c r="D3" t="s">
        <v>713</v>
      </c>
      <c r="E3">
        <v>388.59</v>
      </c>
    </row>
    <row r="4" spans="1:5" x14ac:dyDescent="0.2">
      <c r="A4" s="484">
        <v>45215</v>
      </c>
      <c r="B4" t="s">
        <v>711</v>
      </c>
      <c r="C4" t="s">
        <v>853</v>
      </c>
      <c r="D4" t="s">
        <v>713</v>
      </c>
      <c r="E4">
        <v>382</v>
      </c>
    </row>
    <row r="5" spans="1:5" x14ac:dyDescent="0.2">
      <c r="A5" s="484">
        <v>45181</v>
      </c>
      <c r="B5" t="s">
        <v>711</v>
      </c>
      <c r="C5" t="s">
        <v>851</v>
      </c>
      <c r="D5" t="s">
        <v>713</v>
      </c>
      <c r="E5">
        <v>441.28</v>
      </c>
    </row>
    <row r="6" spans="1:5" x14ac:dyDescent="0.2">
      <c r="A6" s="484">
        <v>45120</v>
      </c>
      <c r="B6" t="s">
        <v>711</v>
      </c>
      <c r="C6" t="s">
        <v>847</v>
      </c>
      <c r="D6" t="s">
        <v>713</v>
      </c>
      <c r="E6">
        <v>352.37</v>
      </c>
    </row>
    <row r="7" spans="1:5" x14ac:dyDescent="0.2">
      <c r="A7" s="484">
        <v>45097</v>
      </c>
      <c r="B7" t="s">
        <v>711</v>
      </c>
      <c r="C7" t="s">
        <v>842</v>
      </c>
      <c r="D7" t="s">
        <v>713</v>
      </c>
      <c r="E7">
        <v>322.72000000000003</v>
      </c>
    </row>
    <row r="8" spans="1:5" x14ac:dyDescent="0.2">
      <c r="A8" s="484">
        <v>45060</v>
      </c>
      <c r="B8" t="s">
        <v>711</v>
      </c>
      <c r="C8" t="s">
        <v>839</v>
      </c>
      <c r="D8" t="s">
        <v>713</v>
      </c>
      <c r="E8">
        <v>289.45999999999998</v>
      </c>
    </row>
    <row r="9" spans="1:5" x14ac:dyDescent="0.2">
      <c r="A9" s="484">
        <v>44972</v>
      </c>
      <c r="B9" t="s">
        <v>711</v>
      </c>
      <c r="C9" t="s">
        <v>824</v>
      </c>
      <c r="D9" t="s">
        <v>713</v>
      </c>
      <c r="E9">
        <v>1089.05</v>
      </c>
    </row>
    <row r="10" spans="1:5" x14ac:dyDescent="0.2">
      <c r="A10" s="484">
        <v>44938</v>
      </c>
      <c r="B10" t="s">
        <v>711</v>
      </c>
      <c r="C10" t="s">
        <v>712</v>
      </c>
      <c r="D10" t="s">
        <v>713</v>
      </c>
      <c r="E10">
        <v>1315.28</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2CD25-0951-4654-AF52-8876A5BAE58A}">
  <dimension ref="A1:E3"/>
  <sheetViews>
    <sheetView workbookViewId="0">
      <selection activeCell="D2" sqref="D2"/>
    </sheetView>
  </sheetViews>
  <sheetFormatPr defaultRowHeight="12.75" x14ac:dyDescent="0.2"/>
  <cols>
    <col min="2" max="2" width="14.85546875" customWidth="1"/>
    <col min="3" max="3" width="13.28515625" customWidth="1"/>
    <col min="4" max="4" width="23.42578125" customWidth="1"/>
    <col min="5" max="5" width="11" customWidth="1"/>
  </cols>
  <sheetData>
    <row r="1" spans="1:5" x14ac:dyDescent="0.2">
      <c r="A1" t="s">
        <v>639</v>
      </c>
      <c r="B1" t="s">
        <v>927</v>
      </c>
      <c r="C1" t="s">
        <v>640</v>
      </c>
      <c r="D1" t="s">
        <v>641</v>
      </c>
      <c r="E1" t="s">
        <v>642</v>
      </c>
    </row>
    <row r="2" spans="1:5" x14ac:dyDescent="0.2">
      <c r="A2" s="484">
        <v>44972</v>
      </c>
      <c r="B2" t="s">
        <v>718</v>
      </c>
      <c r="C2" t="s">
        <v>825</v>
      </c>
      <c r="D2" t="s">
        <v>713</v>
      </c>
      <c r="E2">
        <v>105</v>
      </c>
    </row>
    <row r="3" spans="1:5" x14ac:dyDescent="0.2">
      <c r="A3" s="484">
        <v>44938</v>
      </c>
      <c r="B3" t="s">
        <v>718</v>
      </c>
      <c r="C3" t="s">
        <v>719</v>
      </c>
      <c r="D3" t="s">
        <v>713</v>
      </c>
      <c r="E3">
        <v>98.05</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6B46E-F952-4B6A-BC89-E8B249FD0A9E}">
  <dimension ref="A3:C13"/>
  <sheetViews>
    <sheetView workbookViewId="0">
      <selection activeCell="B4" sqref="B4"/>
    </sheetView>
  </sheetViews>
  <sheetFormatPr defaultRowHeight="12.75" x14ac:dyDescent="0.2"/>
  <cols>
    <col min="1" max="1" width="35" bestFit="1" customWidth="1"/>
    <col min="2" max="2" width="18.28515625" style="461" bestFit="1" customWidth="1"/>
    <col min="3" max="3" width="56" bestFit="1" customWidth="1"/>
  </cols>
  <sheetData>
    <row r="3" spans="1:3" x14ac:dyDescent="0.2">
      <c r="A3" s="458" t="s">
        <v>928</v>
      </c>
      <c r="B3" s="461" t="s">
        <v>973</v>
      </c>
    </row>
    <row r="4" spans="1:3" x14ac:dyDescent="0.2">
      <c r="A4" s="471" t="s">
        <v>662</v>
      </c>
      <c r="B4" s="472">
        <v>24700</v>
      </c>
    </row>
    <row r="5" spans="1:3" x14ac:dyDescent="0.2">
      <c r="A5" s="471" t="s">
        <v>772</v>
      </c>
      <c r="B5" s="472">
        <v>9249.0299999999988</v>
      </c>
    </row>
    <row r="6" spans="1:3" x14ac:dyDescent="0.2">
      <c r="A6" s="471" t="s">
        <v>711</v>
      </c>
      <c r="B6" s="472">
        <v>5031.91</v>
      </c>
    </row>
    <row r="7" spans="1:3" x14ac:dyDescent="0.2">
      <c r="A7" s="471" t="s">
        <v>793</v>
      </c>
      <c r="B7" s="472">
        <v>4200</v>
      </c>
    </row>
    <row r="8" spans="1:3" x14ac:dyDescent="0.2">
      <c r="A8" s="485" t="s">
        <v>974</v>
      </c>
      <c r="B8" s="486">
        <v>2875</v>
      </c>
    </row>
    <row r="9" spans="1:3" x14ac:dyDescent="0.2">
      <c r="A9" s="459" t="s">
        <v>683</v>
      </c>
      <c r="B9" s="461">
        <v>2483.44</v>
      </c>
      <c r="C9" t="s">
        <v>975</v>
      </c>
    </row>
    <row r="10" spans="1:3" x14ac:dyDescent="0.2">
      <c r="A10" s="471" t="s">
        <v>718</v>
      </c>
      <c r="B10" s="472">
        <v>203.05</v>
      </c>
    </row>
    <row r="11" spans="1:3" x14ac:dyDescent="0.2">
      <c r="A11" s="471" t="s">
        <v>776</v>
      </c>
      <c r="B11" s="472">
        <v>110</v>
      </c>
    </row>
    <row r="12" spans="1:3" x14ac:dyDescent="0.2">
      <c r="A12" s="471" t="s">
        <v>673</v>
      </c>
      <c r="B12" s="472">
        <v>44.389999999999986</v>
      </c>
    </row>
    <row r="13" spans="1:3" x14ac:dyDescent="0.2">
      <c r="A13" s="459" t="s">
        <v>929</v>
      </c>
      <c r="B13" s="461">
        <v>48896.820000000007</v>
      </c>
    </row>
  </sheetData>
  <autoFilter ref="A3:B13" xr:uid="{A640BD81-DA58-491E-8132-AB28FA3BB51B}"/>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97F83-5751-4470-9D01-1A6A318F96CB}">
  <dimension ref="A1:AB55"/>
  <sheetViews>
    <sheetView topLeftCell="D1" zoomScale="85" zoomScaleNormal="85" workbookViewId="0">
      <selection activeCell="F27" sqref="F27"/>
    </sheetView>
  </sheetViews>
  <sheetFormatPr defaultRowHeight="15" x14ac:dyDescent="0.25"/>
  <cols>
    <col min="1" max="1" width="9.140625" style="454"/>
    <col min="2" max="2" width="24.5703125" style="454" bestFit="1" customWidth="1"/>
    <col min="3" max="3" width="67.5703125" style="454" bestFit="1" customWidth="1"/>
    <col min="4" max="4" width="103.7109375" style="454" bestFit="1" customWidth="1"/>
    <col min="5" max="5" width="24.85546875" style="457" customWidth="1"/>
    <col min="6" max="6" width="24.85546875" style="454" customWidth="1"/>
    <col min="7" max="8" width="37.42578125" style="457" customWidth="1"/>
    <col min="9" max="14" width="9.140625" style="454"/>
    <col min="15" max="15" width="24.28515625" style="454" bestFit="1" customWidth="1"/>
    <col min="16" max="16" width="69.28515625" style="454" bestFit="1" customWidth="1"/>
    <col min="17" max="17" width="28.42578125" style="454" bestFit="1" customWidth="1"/>
    <col min="18" max="16384" width="9.140625" style="454"/>
  </cols>
  <sheetData>
    <row r="1" spans="1:28" x14ac:dyDescent="0.25">
      <c r="A1" s="445" t="s">
        <v>202</v>
      </c>
      <c r="B1" s="445" t="s">
        <v>859</v>
      </c>
      <c r="C1" s="445" t="s">
        <v>423</v>
      </c>
      <c r="D1" s="445" t="s">
        <v>210</v>
      </c>
      <c r="E1" s="453" t="s">
        <v>968</v>
      </c>
      <c r="F1" s="445"/>
      <c r="G1" s="453" t="s">
        <v>969</v>
      </c>
      <c r="H1" s="453" t="s">
        <v>182</v>
      </c>
      <c r="I1" s="445" t="s">
        <v>621</v>
      </c>
      <c r="J1" s="445"/>
      <c r="K1" s="445" t="s">
        <v>283</v>
      </c>
      <c r="L1" s="445" t="s">
        <v>622</v>
      </c>
      <c r="M1" s="445" t="s">
        <v>623</v>
      </c>
      <c r="N1" s="445" t="s">
        <v>624</v>
      </c>
      <c r="O1" s="445" t="s">
        <v>625</v>
      </c>
      <c r="P1" s="445" t="s">
        <v>626</v>
      </c>
      <c r="Q1" s="445" t="s">
        <v>627</v>
      </c>
      <c r="R1" s="445" t="s">
        <v>628</v>
      </c>
      <c r="S1" s="445" t="s">
        <v>629</v>
      </c>
      <c r="T1" s="445" t="s">
        <v>630</v>
      </c>
      <c r="U1" s="445" t="s">
        <v>631</v>
      </c>
      <c r="V1" s="445" t="s">
        <v>632</v>
      </c>
      <c r="W1" s="445" t="s">
        <v>633</v>
      </c>
      <c r="X1" s="445" t="s">
        <v>634</v>
      </c>
      <c r="Y1" s="445" t="s">
        <v>635</v>
      </c>
      <c r="Z1" s="445" t="s">
        <v>636</v>
      </c>
      <c r="AA1" s="445" t="s">
        <v>637</v>
      </c>
      <c r="AB1" s="446" t="s">
        <v>638</v>
      </c>
    </row>
    <row r="2" spans="1:28" ht="15.75" x14ac:dyDescent="0.3">
      <c r="A2" s="451">
        <v>44930</v>
      </c>
      <c r="B2" s="450" t="s">
        <v>860</v>
      </c>
      <c r="C2" s="450" t="s">
        <v>860</v>
      </c>
      <c r="D2" s="450" t="s">
        <v>545</v>
      </c>
      <c r="E2" s="456" t="s">
        <v>552</v>
      </c>
      <c r="F2" s="450">
        <f>LEN(E2)</f>
        <v>11</v>
      </c>
      <c r="G2" s="456" t="s">
        <v>930</v>
      </c>
      <c r="H2" s="462" t="s">
        <v>543</v>
      </c>
      <c r="I2" s="452">
        <v>500</v>
      </c>
      <c r="J2" s="452"/>
      <c r="K2" s="452">
        <v>1865.09</v>
      </c>
      <c r="L2" s="450" t="s">
        <v>861</v>
      </c>
      <c r="M2" s="451">
        <v>44930</v>
      </c>
      <c r="N2" s="450">
        <v>3460</v>
      </c>
      <c r="O2" s="450" t="s">
        <v>547</v>
      </c>
      <c r="P2" s="450" t="s">
        <v>862</v>
      </c>
      <c r="Q2" s="450" t="s">
        <v>552</v>
      </c>
      <c r="R2" s="450" t="s">
        <v>677</v>
      </c>
      <c r="S2" s="450" t="s">
        <v>778</v>
      </c>
      <c r="T2" s="450"/>
      <c r="U2" s="450"/>
      <c r="V2" s="450"/>
      <c r="W2" s="450" t="s">
        <v>552</v>
      </c>
      <c r="X2" s="450" t="s">
        <v>862</v>
      </c>
      <c r="Y2" s="450" t="s">
        <v>665</v>
      </c>
      <c r="Z2" s="450" t="s">
        <v>665</v>
      </c>
      <c r="AA2" s="450"/>
      <c r="AB2" s="450">
        <v>8627141423</v>
      </c>
    </row>
    <row r="3" spans="1:28" ht="15.75" x14ac:dyDescent="0.3">
      <c r="A3" s="451">
        <v>44931</v>
      </c>
      <c r="B3" s="450" t="s">
        <v>860</v>
      </c>
      <c r="C3" s="450" t="s">
        <v>860</v>
      </c>
      <c r="D3" s="450" t="s">
        <v>537</v>
      </c>
      <c r="E3" s="456" t="s">
        <v>538</v>
      </c>
      <c r="F3" s="450">
        <f t="shared" ref="F3:F25" si="0">LEN(E3)</f>
        <v>11</v>
      </c>
      <c r="G3" s="450" t="s">
        <v>864</v>
      </c>
      <c r="H3" s="462" t="s">
        <v>543</v>
      </c>
      <c r="I3" s="452">
        <v>750</v>
      </c>
      <c r="J3" s="452"/>
      <c r="K3" s="452">
        <v>2139.19</v>
      </c>
      <c r="L3" s="450" t="s">
        <v>861</v>
      </c>
      <c r="M3" s="451">
        <v>44931</v>
      </c>
      <c r="N3" s="450">
        <v>111744977</v>
      </c>
      <c r="O3" s="450" t="s">
        <v>864</v>
      </c>
      <c r="P3" s="450" t="s">
        <v>863</v>
      </c>
      <c r="Q3" s="450" t="s">
        <v>538</v>
      </c>
      <c r="R3" s="450" t="s">
        <v>677</v>
      </c>
      <c r="S3" s="450" t="s">
        <v>678</v>
      </c>
      <c r="T3" s="450"/>
      <c r="U3" s="450"/>
      <c r="V3" s="450"/>
      <c r="W3" s="450"/>
      <c r="X3" s="450"/>
      <c r="Y3" s="450" t="s">
        <v>665</v>
      </c>
      <c r="Z3" s="450" t="s">
        <v>865</v>
      </c>
      <c r="AA3" s="450"/>
      <c r="AB3" s="450">
        <v>8632896192</v>
      </c>
    </row>
    <row r="4" spans="1:28" x14ac:dyDescent="0.25">
      <c r="A4" s="451">
        <v>44936</v>
      </c>
      <c r="B4" s="450" t="s">
        <v>860</v>
      </c>
      <c r="C4" s="450" t="s">
        <v>860</v>
      </c>
      <c r="D4" s="450" t="s">
        <v>866</v>
      </c>
      <c r="E4" s="456" t="s">
        <v>867</v>
      </c>
      <c r="F4" s="450">
        <f t="shared" si="0"/>
        <v>11</v>
      </c>
      <c r="G4" s="456" t="s">
        <v>931</v>
      </c>
      <c r="H4" s="456" t="s">
        <v>496</v>
      </c>
      <c r="I4" s="452">
        <v>1500</v>
      </c>
      <c r="J4" s="452"/>
      <c r="K4" s="452">
        <v>3639.19</v>
      </c>
      <c r="L4" s="450" t="s">
        <v>861</v>
      </c>
      <c r="M4" s="451">
        <v>44936</v>
      </c>
      <c r="N4" s="450">
        <v>38856</v>
      </c>
      <c r="O4" s="450" t="s">
        <v>556</v>
      </c>
      <c r="P4" s="450" t="s">
        <v>866</v>
      </c>
      <c r="Q4" s="450" t="s">
        <v>867</v>
      </c>
      <c r="R4" s="450" t="s">
        <v>705</v>
      </c>
      <c r="S4" s="450" t="s">
        <v>706</v>
      </c>
      <c r="T4" s="450"/>
      <c r="U4" s="450"/>
      <c r="V4" s="450"/>
      <c r="W4" s="450" t="s">
        <v>867</v>
      </c>
      <c r="X4" s="450" t="s">
        <v>866</v>
      </c>
      <c r="Y4" s="450" t="s">
        <v>665</v>
      </c>
      <c r="Z4" s="450" t="s">
        <v>868</v>
      </c>
      <c r="AA4" s="450" t="s">
        <v>869</v>
      </c>
      <c r="AB4" s="450">
        <v>8661703760</v>
      </c>
    </row>
    <row r="5" spans="1:28" ht="15.75" x14ac:dyDescent="0.3">
      <c r="A5" s="451">
        <v>44936</v>
      </c>
      <c r="B5" s="450" t="s">
        <v>860</v>
      </c>
      <c r="C5" s="450" t="s">
        <v>860</v>
      </c>
      <c r="D5" s="450" t="s">
        <v>549</v>
      </c>
      <c r="E5" s="456" t="s">
        <v>871</v>
      </c>
      <c r="F5" s="450">
        <f t="shared" si="0"/>
        <v>11</v>
      </c>
      <c r="G5" s="456" t="s">
        <v>932</v>
      </c>
      <c r="H5" s="462" t="s">
        <v>543</v>
      </c>
      <c r="I5" s="452">
        <v>600</v>
      </c>
      <c r="J5" s="452"/>
      <c r="K5" s="452">
        <v>4239.1899999999996</v>
      </c>
      <c r="L5" s="450" t="s">
        <v>861</v>
      </c>
      <c r="M5" s="451">
        <v>44936</v>
      </c>
      <c r="N5" s="450">
        <v>1673339608</v>
      </c>
      <c r="O5" s="450" t="s">
        <v>551</v>
      </c>
      <c r="P5" s="450" t="s">
        <v>870</v>
      </c>
      <c r="Q5" s="450" t="s">
        <v>871</v>
      </c>
      <c r="R5" s="450" t="s">
        <v>677</v>
      </c>
      <c r="S5" s="450" t="s">
        <v>695</v>
      </c>
      <c r="T5" s="450"/>
      <c r="U5" s="450"/>
      <c r="V5" s="450"/>
      <c r="W5" s="450" t="s">
        <v>871</v>
      </c>
      <c r="X5" s="450" t="s">
        <v>870</v>
      </c>
      <c r="Y5" s="450" t="s">
        <v>665</v>
      </c>
      <c r="Z5" s="450" t="s">
        <v>872</v>
      </c>
      <c r="AA5" s="450"/>
      <c r="AB5" s="450">
        <v>8662219924</v>
      </c>
    </row>
    <row r="6" spans="1:28" ht="15.75" x14ac:dyDescent="0.3">
      <c r="A6" s="451">
        <v>44938</v>
      </c>
      <c r="B6" s="450" t="s">
        <v>860</v>
      </c>
      <c r="C6" s="450" t="s">
        <v>860</v>
      </c>
      <c r="D6" s="450" t="s">
        <v>553</v>
      </c>
      <c r="E6" s="456" t="s">
        <v>874</v>
      </c>
      <c r="F6" s="450">
        <f t="shared" si="0"/>
        <v>11</v>
      </c>
      <c r="G6" s="456" t="s">
        <v>933</v>
      </c>
      <c r="H6" s="462" t="s">
        <v>543</v>
      </c>
      <c r="I6" s="452">
        <v>1415</v>
      </c>
      <c r="J6" s="452"/>
      <c r="K6" s="452">
        <v>4501.49</v>
      </c>
      <c r="L6" s="450" t="s">
        <v>861</v>
      </c>
      <c r="M6" s="451">
        <v>44938</v>
      </c>
      <c r="N6" s="450">
        <v>1673522198</v>
      </c>
      <c r="O6" s="450" t="s">
        <v>559</v>
      </c>
      <c r="P6" s="450" t="s">
        <v>873</v>
      </c>
      <c r="Q6" s="450" t="s">
        <v>874</v>
      </c>
      <c r="R6" s="450" t="s">
        <v>677</v>
      </c>
      <c r="S6" s="450" t="s">
        <v>695</v>
      </c>
      <c r="T6" s="450"/>
      <c r="U6" s="450"/>
      <c r="V6" s="450"/>
      <c r="W6" s="450" t="s">
        <v>874</v>
      </c>
      <c r="X6" s="450" t="s">
        <v>873</v>
      </c>
      <c r="Y6" s="450" t="s">
        <v>665</v>
      </c>
      <c r="Z6" s="450" t="s">
        <v>872</v>
      </c>
      <c r="AA6" s="450"/>
      <c r="AB6" s="450">
        <v>8676999150</v>
      </c>
    </row>
    <row r="7" spans="1:28" ht="15.75" x14ac:dyDescent="0.3">
      <c r="A7" s="451">
        <v>44939</v>
      </c>
      <c r="B7" s="450" t="s">
        <v>860</v>
      </c>
      <c r="C7" s="450" t="s">
        <v>404</v>
      </c>
      <c r="D7" s="450" t="s">
        <v>512</v>
      </c>
      <c r="E7" s="456" t="s">
        <v>513</v>
      </c>
      <c r="F7" s="450">
        <f t="shared" si="0"/>
        <v>11</v>
      </c>
      <c r="G7" s="456" t="s">
        <v>934</v>
      </c>
      <c r="H7" s="462" t="s">
        <v>543</v>
      </c>
      <c r="I7" s="452">
        <v>625</v>
      </c>
      <c r="J7" s="452"/>
      <c r="K7" s="452">
        <v>3713.16</v>
      </c>
      <c r="L7" s="450" t="s">
        <v>861</v>
      </c>
      <c r="M7" s="451">
        <v>44939</v>
      </c>
      <c r="N7" s="450">
        <v>1673597726</v>
      </c>
      <c r="O7" s="450" t="s">
        <v>514</v>
      </c>
      <c r="P7" s="450" t="s">
        <v>875</v>
      </c>
      <c r="Q7" s="450" t="s">
        <v>513</v>
      </c>
      <c r="R7" s="450" t="s">
        <v>677</v>
      </c>
      <c r="S7" s="450" t="s">
        <v>695</v>
      </c>
      <c r="T7" s="450"/>
      <c r="U7" s="450"/>
      <c r="V7" s="450"/>
      <c r="W7" s="450" t="s">
        <v>513</v>
      </c>
      <c r="X7" s="450" t="s">
        <v>875</v>
      </c>
      <c r="Y7" s="450" t="s">
        <v>665</v>
      </c>
      <c r="Z7" s="450" t="s">
        <v>696</v>
      </c>
      <c r="AA7" s="450"/>
      <c r="AB7" s="450">
        <v>8681700418</v>
      </c>
    </row>
    <row r="8" spans="1:28" ht="15.75" x14ac:dyDescent="0.3">
      <c r="A8" s="451">
        <v>44940</v>
      </c>
      <c r="B8" s="450" t="s">
        <v>860</v>
      </c>
      <c r="C8" s="450" t="s">
        <v>860</v>
      </c>
      <c r="D8" s="450" t="s">
        <v>502</v>
      </c>
      <c r="E8" s="456" t="s">
        <v>503</v>
      </c>
      <c r="F8" s="450">
        <f t="shared" si="0"/>
        <v>11</v>
      </c>
      <c r="G8" s="456" t="s">
        <v>935</v>
      </c>
      <c r="H8" s="462" t="s">
        <v>543</v>
      </c>
      <c r="I8" s="452">
        <v>500</v>
      </c>
      <c r="J8" s="452"/>
      <c r="K8" s="452">
        <v>3588.16</v>
      </c>
      <c r="L8" s="450" t="s">
        <v>861</v>
      </c>
      <c r="M8" s="451">
        <v>44940</v>
      </c>
      <c r="N8" s="450">
        <v>1673685030</v>
      </c>
      <c r="O8" s="450" t="s">
        <v>504</v>
      </c>
      <c r="P8" s="450" t="s">
        <v>876</v>
      </c>
      <c r="Q8" s="450" t="s">
        <v>503</v>
      </c>
      <c r="R8" s="450" t="s">
        <v>677</v>
      </c>
      <c r="S8" s="450" t="s">
        <v>695</v>
      </c>
      <c r="T8" s="450"/>
      <c r="U8" s="450"/>
      <c r="V8" s="450"/>
      <c r="W8" s="450" t="s">
        <v>503</v>
      </c>
      <c r="X8" s="450" t="s">
        <v>876</v>
      </c>
      <c r="Y8" s="450" t="s">
        <v>665</v>
      </c>
      <c r="Z8" s="450" t="s">
        <v>872</v>
      </c>
      <c r="AA8" s="450"/>
      <c r="AB8" s="450">
        <v>8688234246</v>
      </c>
    </row>
    <row r="9" spans="1:28" ht="15.75" x14ac:dyDescent="0.3">
      <c r="A9" s="451">
        <v>44940</v>
      </c>
      <c r="B9" s="450" t="s">
        <v>860</v>
      </c>
      <c r="C9" s="450" t="s">
        <v>877</v>
      </c>
      <c r="D9" s="450" t="s">
        <v>520</v>
      </c>
      <c r="E9" s="456" t="s">
        <v>521</v>
      </c>
      <c r="F9" s="450">
        <f t="shared" si="0"/>
        <v>11</v>
      </c>
      <c r="G9" s="456" t="s">
        <v>936</v>
      </c>
      <c r="H9" s="462" t="s">
        <v>543</v>
      </c>
      <c r="I9" s="452">
        <v>625</v>
      </c>
      <c r="J9" s="452"/>
      <c r="K9" s="452">
        <v>4213.16</v>
      </c>
      <c r="L9" s="450" t="s">
        <v>861</v>
      </c>
      <c r="M9" s="451">
        <v>44940</v>
      </c>
      <c r="N9" s="450">
        <v>1673687697</v>
      </c>
      <c r="O9" s="450" t="s">
        <v>522</v>
      </c>
      <c r="P9" s="450" t="s">
        <v>878</v>
      </c>
      <c r="Q9" s="450" t="s">
        <v>521</v>
      </c>
      <c r="R9" s="450" t="s">
        <v>677</v>
      </c>
      <c r="S9" s="450" t="s">
        <v>695</v>
      </c>
      <c r="T9" s="450"/>
      <c r="U9" s="450"/>
      <c r="V9" s="450"/>
      <c r="W9" s="450" t="s">
        <v>521</v>
      </c>
      <c r="X9" s="450" t="s">
        <v>878</v>
      </c>
      <c r="Y9" s="450" t="s">
        <v>665</v>
      </c>
      <c r="Z9" s="450" t="s">
        <v>872</v>
      </c>
      <c r="AA9" s="450"/>
      <c r="AB9" s="450">
        <v>8688432428</v>
      </c>
    </row>
    <row r="10" spans="1:28" ht="15.75" x14ac:dyDescent="0.3">
      <c r="A10" s="451">
        <v>44942</v>
      </c>
      <c r="B10" s="450" t="s">
        <v>860</v>
      </c>
      <c r="C10" s="450" t="s">
        <v>879</v>
      </c>
      <c r="D10" s="450" t="s">
        <v>881</v>
      </c>
      <c r="E10" s="456" t="s">
        <v>748</v>
      </c>
      <c r="F10" s="450">
        <f t="shared" si="0"/>
        <v>11</v>
      </c>
      <c r="G10" s="456" t="s">
        <v>937</v>
      </c>
      <c r="H10" s="462" t="s">
        <v>543</v>
      </c>
      <c r="I10" s="452">
        <v>1000</v>
      </c>
      <c r="J10" s="452"/>
      <c r="K10" s="452">
        <v>5213.16</v>
      </c>
      <c r="L10" s="450" t="s">
        <v>861</v>
      </c>
      <c r="M10" s="451">
        <v>44942</v>
      </c>
      <c r="N10" s="450">
        <v>322016310</v>
      </c>
      <c r="O10" s="450" t="s">
        <v>880</v>
      </c>
      <c r="P10" s="450" t="s">
        <v>881</v>
      </c>
      <c r="Q10" s="450" t="s">
        <v>670</v>
      </c>
      <c r="R10" s="450" t="s">
        <v>677</v>
      </c>
      <c r="S10" s="450" t="s">
        <v>695</v>
      </c>
      <c r="T10" s="450"/>
      <c r="U10" s="450"/>
      <c r="V10" s="450"/>
      <c r="W10" s="450" t="s">
        <v>670</v>
      </c>
      <c r="X10" s="450" t="s">
        <v>881</v>
      </c>
      <c r="Y10" s="450" t="s">
        <v>665</v>
      </c>
      <c r="Z10" s="450" t="s">
        <v>882</v>
      </c>
      <c r="AA10" s="450"/>
      <c r="AB10" s="450">
        <v>8700374409</v>
      </c>
    </row>
    <row r="11" spans="1:28" ht="15.75" x14ac:dyDescent="0.3">
      <c r="A11" s="451">
        <v>44942</v>
      </c>
      <c r="B11" s="450" t="s">
        <v>860</v>
      </c>
      <c r="C11" s="450" t="s">
        <v>860</v>
      </c>
      <c r="D11" s="450" t="s">
        <v>523</v>
      </c>
      <c r="E11" s="456" t="s">
        <v>524</v>
      </c>
      <c r="F11" s="450">
        <f t="shared" si="0"/>
        <v>11</v>
      </c>
      <c r="G11" s="456" t="s">
        <v>938</v>
      </c>
      <c r="H11" s="462" t="s">
        <v>543</v>
      </c>
      <c r="I11" s="452">
        <v>1900</v>
      </c>
      <c r="J11" s="452"/>
      <c r="K11" s="452">
        <v>7113.16</v>
      </c>
      <c r="L11" s="450" t="s">
        <v>861</v>
      </c>
      <c r="M11" s="451">
        <v>44942</v>
      </c>
      <c r="N11" s="450">
        <v>8588</v>
      </c>
      <c r="O11" s="450" t="s">
        <v>525</v>
      </c>
      <c r="P11" s="450" t="s">
        <v>883</v>
      </c>
      <c r="Q11" s="450" t="s">
        <v>524</v>
      </c>
      <c r="R11" s="450" t="s">
        <v>677</v>
      </c>
      <c r="S11" s="450" t="s">
        <v>778</v>
      </c>
      <c r="T11" s="450"/>
      <c r="U11" s="450"/>
      <c r="V11" s="450"/>
      <c r="W11" s="450" t="s">
        <v>524</v>
      </c>
      <c r="X11" s="450" t="s">
        <v>883</v>
      </c>
      <c r="Y11" s="450" t="s">
        <v>665</v>
      </c>
      <c r="Z11" s="450" t="s">
        <v>665</v>
      </c>
      <c r="AA11" s="450"/>
      <c r="AB11" s="450">
        <v>8700399321</v>
      </c>
    </row>
    <row r="12" spans="1:28" ht="15.75" x14ac:dyDescent="0.3">
      <c r="A12" s="451">
        <v>44942</v>
      </c>
      <c r="B12" s="450" t="s">
        <v>860</v>
      </c>
      <c r="C12" s="450" t="s">
        <v>860</v>
      </c>
      <c r="D12" s="450" t="s">
        <v>939</v>
      </c>
      <c r="E12" s="456" t="s">
        <v>518</v>
      </c>
      <c r="F12" s="450">
        <f t="shared" si="0"/>
        <v>11</v>
      </c>
      <c r="G12" s="456" t="s">
        <v>940</v>
      </c>
      <c r="H12" s="462" t="s">
        <v>543</v>
      </c>
      <c r="I12" s="452">
        <v>400</v>
      </c>
      <c r="J12" s="452"/>
      <c r="K12" s="452">
        <v>7513.16</v>
      </c>
      <c r="L12" s="450" t="s">
        <v>861</v>
      </c>
      <c r="M12" s="451">
        <v>44942</v>
      </c>
      <c r="N12" s="450">
        <v>4883</v>
      </c>
      <c r="O12" s="450" t="s">
        <v>519</v>
      </c>
      <c r="P12" s="450" t="s">
        <v>884</v>
      </c>
      <c r="Q12" s="450" t="s">
        <v>518</v>
      </c>
      <c r="R12" s="450" t="s">
        <v>677</v>
      </c>
      <c r="S12" s="450" t="s">
        <v>778</v>
      </c>
      <c r="T12" s="450"/>
      <c r="U12" s="450"/>
      <c r="V12" s="450"/>
      <c r="W12" s="450" t="s">
        <v>518</v>
      </c>
      <c r="X12" s="450" t="s">
        <v>884</v>
      </c>
      <c r="Y12" s="450" t="s">
        <v>665</v>
      </c>
      <c r="Z12" s="450" t="s">
        <v>665</v>
      </c>
      <c r="AA12" s="450"/>
      <c r="AB12" s="450">
        <v>8700409957</v>
      </c>
    </row>
    <row r="13" spans="1:28" ht="15.75" x14ac:dyDescent="0.3">
      <c r="A13" s="451">
        <v>44942</v>
      </c>
      <c r="B13" s="450" t="s">
        <v>860</v>
      </c>
      <c r="C13" s="450" t="s">
        <v>860</v>
      </c>
      <c r="D13" s="450" t="s">
        <v>499</v>
      </c>
      <c r="E13" s="456" t="s">
        <v>500</v>
      </c>
      <c r="F13" s="450">
        <f t="shared" si="0"/>
        <v>11</v>
      </c>
      <c r="G13" s="456" t="s">
        <v>941</v>
      </c>
      <c r="H13" s="462" t="s">
        <v>543</v>
      </c>
      <c r="I13" s="452">
        <v>1875</v>
      </c>
      <c r="J13" s="452"/>
      <c r="K13" s="452">
        <v>2959.13</v>
      </c>
      <c r="L13" s="450" t="s">
        <v>861</v>
      </c>
      <c r="M13" s="451">
        <v>44942</v>
      </c>
      <c r="N13" s="450">
        <v>1768</v>
      </c>
      <c r="O13" s="450" t="s">
        <v>501</v>
      </c>
      <c r="P13" s="450" t="s">
        <v>885</v>
      </c>
      <c r="Q13" s="450" t="s">
        <v>500</v>
      </c>
      <c r="R13" s="450" t="s">
        <v>677</v>
      </c>
      <c r="S13" s="450" t="s">
        <v>778</v>
      </c>
      <c r="T13" s="450"/>
      <c r="U13" s="450"/>
      <c r="V13" s="450"/>
      <c r="W13" s="450" t="s">
        <v>500</v>
      </c>
      <c r="X13" s="450" t="s">
        <v>885</v>
      </c>
      <c r="Y13" s="450" t="s">
        <v>665</v>
      </c>
      <c r="Z13" s="450" t="s">
        <v>665</v>
      </c>
      <c r="AA13" s="450"/>
      <c r="AB13" s="450">
        <v>8701668809</v>
      </c>
    </row>
    <row r="14" spans="1:28" ht="15.75" x14ac:dyDescent="0.3">
      <c r="A14" s="451">
        <v>44942</v>
      </c>
      <c r="B14" s="450" t="s">
        <v>860</v>
      </c>
      <c r="C14" s="450" t="s">
        <v>860</v>
      </c>
      <c r="D14" s="450" t="s">
        <v>747</v>
      </c>
      <c r="E14" s="456" t="s">
        <v>748</v>
      </c>
      <c r="F14" s="450">
        <f t="shared" si="0"/>
        <v>11</v>
      </c>
      <c r="G14" s="456" t="s">
        <v>942</v>
      </c>
      <c r="H14" s="462" t="s">
        <v>543</v>
      </c>
      <c r="I14" s="452">
        <v>1000</v>
      </c>
      <c r="J14" s="452"/>
      <c r="K14" s="452">
        <v>3959.13</v>
      </c>
      <c r="L14" s="450" t="s">
        <v>861</v>
      </c>
      <c r="M14" s="451">
        <v>44942</v>
      </c>
      <c r="N14" s="450">
        <v>3948</v>
      </c>
      <c r="O14" s="450" t="s">
        <v>746</v>
      </c>
      <c r="P14" s="450" t="s">
        <v>886</v>
      </c>
      <c r="Q14" s="450" t="s">
        <v>748</v>
      </c>
      <c r="R14" s="450" t="s">
        <v>677</v>
      </c>
      <c r="S14" s="450" t="s">
        <v>778</v>
      </c>
      <c r="T14" s="450"/>
      <c r="U14" s="450"/>
      <c r="V14" s="450"/>
      <c r="W14" s="450" t="s">
        <v>748</v>
      </c>
      <c r="X14" s="450" t="s">
        <v>886</v>
      </c>
      <c r="Y14" s="450" t="s">
        <v>665</v>
      </c>
      <c r="Z14" s="450" t="s">
        <v>665</v>
      </c>
      <c r="AA14" s="450"/>
      <c r="AB14" s="450">
        <v>8701689271</v>
      </c>
    </row>
    <row r="15" spans="1:28" ht="15.75" x14ac:dyDescent="0.3">
      <c r="A15" s="451">
        <v>44943</v>
      </c>
      <c r="B15" s="450" t="s">
        <v>860</v>
      </c>
      <c r="C15" s="450" t="s">
        <v>860</v>
      </c>
      <c r="D15" s="450" t="s">
        <v>558</v>
      </c>
      <c r="E15" s="456" t="s">
        <v>888</v>
      </c>
      <c r="F15" s="450">
        <f t="shared" si="0"/>
        <v>11</v>
      </c>
      <c r="G15" s="456" t="s">
        <v>943</v>
      </c>
      <c r="H15" s="462" t="s">
        <v>543</v>
      </c>
      <c r="I15" s="452">
        <v>250</v>
      </c>
      <c r="J15" s="452"/>
      <c r="K15" s="452">
        <v>1332.33</v>
      </c>
      <c r="L15" s="450" t="s">
        <v>861</v>
      </c>
      <c r="M15" s="451">
        <v>44943</v>
      </c>
      <c r="N15" s="450">
        <v>1673940272</v>
      </c>
      <c r="O15" s="450" t="s">
        <v>561</v>
      </c>
      <c r="P15" s="450" t="s">
        <v>887</v>
      </c>
      <c r="Q15" s="450" t="s">
        <v>888</v>
      </c>
      <c r="R15" s="450" t="s">
        <v>677</v>
      </c>
      <c r="S15" s="450" t="s">
        <v>695</v>
      </c>
      <c r="T15" s="450"/>
      <c r="U15" s="450"/>
      <c r="V15" s="450"/>
      <c r="W15" s="450" t="s">
        <v>888</v>
      </c>
      <c r="X15" s="450" t="s">
        <v>887</v>
      </c>
      <c r="Y15" s="450" t="s">
        <v>665</v>
      </c>
      <c r="Z15" s="450" t="s">
        <v>872</v>
      </c>
      <c r="AA15" s="450"/>
      <c r="AB15" s="450">
        <v>8706844452</v>
      </c>
    </row>
    <row r="16" spans="1:28" ht="15.75" x14ac:dyDescent="0.3">
      <c r="A16" s="451">
        <v>44943</v>
      </c>
      <c r="B16" s="450" t="s">
        <v>860</v>
      </c>
      <c r="C16" s="450" t="s">
        <v>860</v>
      </c>
      <c r="D16" s="450" t="s">
        <v>944</v>
      </c>
      <c r="E16" s="456" t="s">
        <v>507</v>
      </c>
      <c r="F16" s="450">
        <f t="shared" si="0"/>
        <v>11</v>
      </c>
      <c r="G16" s="456" t="s">
        <v>945</v>
      </c>
      <c r="H16" s="462" t="s">
        <v>543</v>
      </c>
      <c r="I16" s="452">
        <v>750</v>
      </c>
      <c r="J16" s="452"/>
      <c r="K16" s="452">
        <v>956.43</v>
      </c>
      <c r="L16" s="450" t="s">
        <v>861</v>
      </c>
      <c r="M16" s="451">
        <v>44943</v>
      </c>
      <c r="N16" s="450">
        <v>0</v>
      </c>
      <c r="O16" s="450" t="s">
        <v>508</v>
      </c>
      <c r="P16" s="450" t="s">
        <v>889</v>
      </c>
      <c r="Q16" s="450" t="s">
        <v>507</v>
      </c>
      <c r="R16" s="450" t="s">
        <v>677</v>
      </c>
      <c r="S16" s="450" t="s">
        <v>778</v>
      </c>
      <c r="T16" s="450"/>
      <c r="U16" s="450"/>
      <c r="V16" s="450"/>
      <c r="W16" s="450" t="s">
        <v>507</v>
      </c>
      <c r="X16" s="450" t="s">
        <v>889</v>
      </c>
      <c r="Y16" s="450" t="s">
        <v>665</v>
      </c>
      <c r="Z16" s="450" t="s">
        <v>665</v>
      </c>
      <c r="AA16" s="450"/>
      <c r="AB16" s="450">
        <v>8707858658</v>
      </c>
    </row>
    <row r="17" spans="1:28" ht="15.75" x14ac:dyDescent="0.3">
      <c r="A17" s="451">
        <v>44943</v>
      </c>
      <c r="B17" s="450" t="s">
        <v>860</v>
      </c>
      <c r="C17" s="450" t="s">
        <v>860</v>
      </c>
      <c r="D17" s="450" t="s">
        <v>537</v>
      </c>
      <c r="E17" s="456" t="s">
        <v>538</v>
      </c>
      <c r="F17" s="450">
        <f t="shared" si="0"/>
        <v>11</v>
      </c>
      <c r="G17" s="456" t="s">
        <v>946</v>
      </c>
      <c r="H17" s="462" t="s">
        <v>543</v>
      </c>
      <c r="I17" s="452">
        <v>750</v>
      </c>
      <c r="J17" s="452"/>
      <c r="K17" s="452">
        <v>955.53</v>
      </c>
      <c r="L17" s="450" t="s">
        <v>861</v>
      </c>
      <c r="M17" s="451">
        <v>44943</v>
      </c>
      <c r="N17" s="450">
        <v>341</v>
      </c>
      <c r="O17" s="450" t="s">
        <v>539</v>
      </c>
      <c r="P17" s="450" t="s">
        <v>890</v>
      </c>
      <c r="Q17" s="450" t="s">
        <v>538</v>
      </c>
      <c r="R17" s="450" t="s">
        <v>677</v>
      </c>
      <c r="S17" s="450" t="s">
        <v>778</v>
      </c>
      <c r="T17" s="450"/>
      <c r="U17" s="450"/>
      <c r="V17" s="450"/>
      <c r="W17" s="450" t="s">
        <v>538</v>
      </c>
      <c r="X17" s="450" t="s">
        <v>890</v>
      </c>
      <c r="Y17" s="450" t="s">
        <v>665</v>
      </c>
      <c r="Z17" s="450" t="s">
        <v>665</v>
      </c>
      <c r="AA17" s="450"/>
      <c r="AB17" s="450">
        <v>8708687622</v>
      </c>
    </row>
    <row r="18" spans="1:28" ht="15.75" x14ac:dyDescent="0.3">
      <c r="A18" s="451">
        <v>44946</v>
      </c>
      <c r="B18" s="450" t="s">
        <v>860</v>
      </c>
      <c r="C18" s="450" t="s">
        <v>860</v>
      </c>
      <c r="D18" s="450" t="s">
        <v>553</v>
      </c>
      <c r="E18" s="456" t="s">
        <v>874</v>
      </c>
      <c r="F18" s="450">
        <f t="shared" si="0"/>
        <v>11</v>
      </c>
      <c r="G18" s="456" t="s">
        <v>933</v>
      </c>
      <c r="H18" s="462" t="s">
        <v>543</v>
      </c>
      <c r="I18" s="452">
        <v>1460</v>
      </c>
      <c r="J18" s="452"/>
      <c r="K18" s="452">
        <v>1815.53</v>
      </c>
      <c r="L18" s="450" t="s">
        <v>861</v>
      </c>
      <c r="M18" s="451">
        <v>44946</v>
      </c>
      <c r="N18" s="450">
        <v>1674224309</v>
      </c>
      <c r="O18" s="450" t="s">
        <v>559</v>
      </c>
      <c r="P18" s="450" t="s">
        <v>873</v>
      </c>
      <c r="Q18" s="450" t="s">
        <v>874</v>
      </c>
      <c r="R18" s="450" t="s">
        <v>677</v>
      </c>
      <c r="S18" s="450" t="s">
        <v>695</v>
      </c>
      <c r="T18" s="450"/>
      <c r="U18" s="450"/>
      <c r="V18" s="450"/>
      <c r="W18" s="450" t="s">
        <v>874</v>
      </c>
      <c r="X18" s="450" t="s">
        <v>873</v>
      </c>
      <c r="Y18" s="450" t="s">
        <v>665</v>
      </c>
      <c r="Z18" s="450" t="s">
        <v>872</v>
      </c>
      <c r="AA18" s="450"/>
      <c r="AB18" s="450">
        <v>8730305048</v>
      </c>
    </row>
    <row r="19" spans="1:28" ht="15.75" x14ac:dyDescent="0.3">
      <c r="A19" s="451">
        <v>44946</v>
      </c>
      <c r="B19" s="450" t="s">
        <v>860</v>
      </c>
      <c r="C19" s="450" t="s">
        <v>860</v>
      </c>
      <c r="D19" s="450" t="s">
        <v>532</v>
      </c>
      <c r="E19" s="456" t="s">
        <v>533</v>
      </c>
      <c r="F19" s="450">
        <f t="shared" si="0"/>
        <v>11</v>
      </c>
      <c r="G19" s="456" t="s">
        <v>947</v>
      </c>
      <c r="H19" s="462" t="s">
        <v>543</v>
      </c>
      <c r="I19" s="452">
        <v>300</v>
      </c>
      <c r="J19" s="452"/>
      <c r="K19" s="452">
        <v>654.51</v>
      </c>
      <c r="L19" s="450" t="s">
        <v>861</v>
      </c>
      <c r="M19" s="451">
        <v>44946</v>
      </c>
      <c r="N19" s="450">
        <v>1674243889</v>
      </c>
      <c r="O19" s="450" t="s">
        <v>534</v>
      </c>
      <c r="P19" s="450" t="s">
        <v>891</v>
      </c>
      <c r="Q19" s="450" t="s">
        <v>533</v>
      </c>
      <c r="R19" s="450" t="s">
        <v>677</v>
      </c>
      <c r="S19" s="450" t="s">
        <v>695</v>
      </c>
      <c r="T19" s="450"/>
      <c r="U19" s="450"/>
      <c r="V19" s="450"/>
      <c r="W19" s="450" t="s">
        <v>533</v>
      </c>
      <c r="X19" s="450" t="s">
        <v>891</v>
      </c>
      <c r="Y19" s="450" t="s">
        <v>665</v>
      </c>
      <c r="Z19" s="450" t="s">
        <v>872</v>
      </c>
      <c r="AA19" s="450"/>
      <c r="AB19" s="450">
        <v>8731545139</v>
      </c>
    </row>
    <row r="20" spans="1:28" ht="15.75" x14ac:dyDescent="0.3">
      <c r="A20" s="451">
        <v>44948</v>
      </c>
      <c r="B20" s="450" t="s">
        <v>860</v>
      </c>
      <c r="C20" s="450" t="s">
        <v>860</v>
      </c>
      <c r="D20" s="450" t="s">
        <v>540</v>
      </c>
      <c r="E20" s="456" t="s">
        <v>541</v>
      </c>
      <c r="F20" s="450">
        <f t="shared" si="0"/>
        <v>11</v>
      </c>
      <c r="G20" s="456" t="s">
        <v>948</v>
      </c>
      <c r="H20" s="462" t="s">
        <v>543</v>
      </c>
      <c r="I20" s="452">
        <v>110</v>
      </c>
      <c r="J20" s="452"/>
      <c r="K20" s="452">
        <v>764.51</v>
      </c>
      <c r="L20" s="450" t="s">
        <v>861</v>
      </c>
      <c r="M20" s="451">
        <v>44948</v>
      </c>
      <c r="N20" s="450">
        <v>1674396138</v>
      </c>
      <c r="O20" s="450" t="s">
        <v>542</v>
      </c>
      <c r="P20" s="450" t="s">
        <v>892</v>
      </c>
      <c r="Q20" s="450" t="s">
        <v>541</v>
      </c>
      <c r="R20" s="450" t="s">
        <v>677</v>
      </c>
      <c r="S20" s="450" t="s">
        <v>695</v>
      </c>
      <c r="T20" s="450"/>
      <c r="U20" s="450"/>
      <c r="V20" s="450"/>
      <c r="W20" s="450" t="s">
        <v>541</v>
      </c>
      <c r="X20" s="450" t="s">
        <v>892</v>
      </c>
      <c r="Y20" s="450" t="s">
        <v>665</v>
      </c>
      <c r="Z20" s="450" t="s">
        <v>872</v>
      </c>
      <c r="AA20" s="450"/>
      <c r="AB20" s="450">
        <v>8742259931</v>
      </c>
    </row>
    <row r="21" spans="1:28" ht="15.75" x14ac:dyDescent="0.3">
      <c r="A21" s="451">
        <v>44950</v>
      </c>
      <c r="B21" s="450" t="s">
        <v>860</v>
      </c>
      <c r="C21" s="450" t="s">
        <v>860</v>
      </c>
      <c r="D21" s="450" t="s">
        <v>515</v>
      </c>
      <c r="E21" s="456" t="s">
        <v>516</v>
      </c>
      <c r="F21" s="450">
        <f t="shared" si="0"/>
        <v>11</v>
      </c>
      <c r="G21" s="456" t="s">
        <v>949</v>
      </c>
      <c r="H21" s="462" t="s">
        <v>543</v>
      </c>
      <c r="I21" s="452">
        <v>625</v>
      </c>
      <c r="J21" s="452"/>
      <c r="K21" s="452">
        <v>727.71</v>
      </c>
      <c r="L21" s="450" t="s">
        <v>861</v>
      </c>
      <c r="M21" s="451">
        <v>44950</v>
      </c>
      <c r="N21" s="450">
        <v>1674556835</v>
      </c>
      <c r="O21" s="450" t="s">
        <v>517</v>
      </c>
      <c r="P21" s="450" t="s">
        <v>893</v>
      </c>
      <c r="Q21" s="450" t="s">
        <v>516</v>
      </c>
      <c r="R21" s="450" t="s">
        <v>677</v>
      </c>
      <c r="S21" s="450" t="s">
        <v>695</v>
      </c>
      <c r="T21" s="450"/>
      <c r="U21" s="450"/>
      <c r="V21" s="450"/>
      <c r="W21" s="450" t="s">
        <v>516</v>
      </c>
      <c r="X21" s="450" t="s">
        <v>893</v>
      </c>
      <c r="Y21" s="450" t="s">
        <v>665</v>
      </c>
      <c r="Z21" s="450" t="s">
        <v>872</v>
      </c>
      <c r="AA21" s="450"/>
      <c r="AB21" s="450">
        <v>8752390787</v>
      </c>
    </row>
    <row r="22" spans="1:28" ht="15.75" x14ac:dyDescent="0.3">
      <c r="A22" s="451">
        <v>44950</v>
      </c>
      <c r="B22" s="450" t="s">
        <v>860</v>
      </c>
      <c r="C22" s="450" t="s">
        <v>404</v>
      </c>
      <c r="D22" s="450" t="s">
        <v>512</v>
      </c>
      <c r="E22" s="456" t="s">
        <v>513</v>
      </c>
      <c r="F22" s="450">
        <f t="shared" si="0"/>
        <v>11</v>
      </c>
      <c r="G22" s="456" t="s">
        <v>934</v>
      </c>
      <c r="H22" s="462" t="s">
        <v>543</v>
      </c>
      <c r="I22" s="452">
        <v>625</v>
      </c>
      <c r="J22" s="452"/>
      <c r="K22" s="452">
        <v>1352.71</v>
      </c>
      <c r="L22" s="450" t="s">
        <v>861</v>
      </c>
      <c r="M22" s="451">
        <v>44950</v>
      </c>
      <c r="N22" s="450">
        <v>1674570538</v>
      </c>
      <c r="O22" s="450" t="s">
        <v>514</v>
      </c>
      <c r="P22" s="450" t="s">
        <v>875</v>
      </c>
      <c r="Q22" s="450" t="s">
        <v>513</v>
      </c>
      <c r="R22" s="450" t="s">
        <v>677</v>
      </c>
      <c r="S22" s="450" t="s">
        <v>695</v>
      </c>
      <c r="T22" s="450"/>
      <c r="U22" s="450"/>
      <c r="V22" s="450"/>
      <c r="W22" s="450" t="s">
        <v>513</v>
      </c>
      <c r="X22" s="450" t="s">
        <v>875</v>
      </c>
      <c r="Y22" s="450" t="s">
        <v>665</v>
      </c>
      <c r="Z22" s="450" t="s">
        <v>696</v>
      </c>
      <c r="AA22" s="450"/>
      <c r="AB22" s="450">
        <v>8755332633</v>
      </c>
    </row>
    <row r="23" spans="1:28" ht="15.75" x14ac:dyDescent="0.3">
      <c r="A23" s="451">
        <v>44951</v>
      </c>
      <c r="B23" s="450" t="s">
        <v>860</v>
      </c>
      <c r="C23" s="450" t="s">
        <v>860</v>
      </c>
      <c r="D23" s="450" t="s">
        <v>526</v>
      </c>
      <c r="E23" s="456" t="s">
        <v>527</v>
      </c>
      <c r="F23" s="450">
        <f t="shared" si="0"/>
        <v>11</v>
      </c>
      <c r="G23" s="456" t="s">
        <v>950</v>
      </c>
      <c r="H23" s="462" t="s">
        <v>543</v>
      </c>
      <c r="I23" s="452">
        <v>800</v>
      </c>
      <c r="J23" s="452"/>
      <c r="K23" s="452">
        <v>1526.81</v>
      </c>
      <c r="L23" s="450" t="s">
        <v>861</v>
      </c>
      <c r="M23" s="451">
        <v>44951</v>
      </c>
      <c r="N23" s="450">
        <v>1674642205</v>
      </c>
      <c r="O23" s="450" t="s">
        <v>528</v>
      </c>
      <c r="P23" s="450" t="s">
        <v>894</v>
      </c>
      <c r="Q23" s="450" t="s">
        <v>527</v>
      </c>
      <c r="R23" s="450" t="s">
        <v>677</v>
      </c>
      <c r="S23" s="450" t="s">
        <v>695</v>
      </c>
      <c r="T23" s="450"/>
      <c r="U23" s="450"/>
      <c r="V23" s="450"/>
      <c r="W23" s="450" t="s">
        <v>527</v>
      </c>
      <c r="X23" s="450" t="s">
        <v>894</v>
      </c>
      <c r="Y23" s="450" t="s">
        <v>665</v>
      </c>
      <c r="Z23" s="450" t="s">
        <v>872</v>
      </c>
      <c r="AA23" s="450"/>
      <c r="AB23" s="450">
        <v>8759528439</v>
      </c>
    </row>
    <row r="24" spans="1:28" ht="15.75" x14ac:dyDescent="0.3">
      <c r="A24" s="451">
        <v>44956</v>
      </c>
      <c r="B24" s="450" t="s">
        <v>860</v>
      </c>
      <c r="C24" s="450" t="s">
        <v>860</v>
      </c>
      <c r="D24" s="450" t="s">
        <v>544</v>
      </c>
      <c r="E24" s="456" t="s">
        <v>546</v>
      </c>
      <c r="F24" s="450">
        <f t="shared" si="0"/>
        <v>11</v>
      </c>
      <c r="G24" s="456" t="s">
        <v>951</v>
      </c>
      <c r="H24" s="462" t="s">
        <v>543</v>
      </c>
      <c r="I24" s="452">
        <v>4200</v>
      </c>
      <c r="J24" s="452"/>
      <c r="K24" s="452">
        <v>4225.01</v>
      </c>
      <c r="L24" s="450" t="s">
        <v>861</v>
      </c>
      <c r="M24" s="451">
        <v>44956</v>
      </c>
      <c r="N24" s="450">
        <v>1675078819</v>
      </c>
      <c r="O24" s="450" t="s">
        <v>564</v>
      </c>
      <c r="P24" s="450" t="s">
        <v>895</v>
      </c>
      <c r="Q24" s="450" t="s">
        <v>546</v>
      </c>
      <c r="R24" s="450" t="s">
        <v>677</v>
      </c>
      <c r="S24" s="450" t="s">
        <v>695</v>
      </c>
      <c r="T24" s="450"/>
      <c r="U24" s="450"/>
      <c r="V24" s="450"/>
      <c r="W24" s="450" t="s">
        <v>546</v>
      </c>
      <c r="X24" s="450" t="s">
        <v>895</v>
      </c>
      <c r="Y24" s="450" t="s">
        <v>665</v>
      </c>
      <c r="Z24" s="450" t="s">
        <v>872</v>
      </c>
      <c r="AA24" s="450"/>
      <c r="AB24" s="450">
        <v>8794338382</v>
      </c>
    </row>
    <row r="25" spans="1:28" ht="15.75" x14ac:dyDescent="0.3">
      <c r="A25" s="451">
        <v>44957</v>
      </c>
      <c r="B25" s="450" t="s">
        <v>860</v>
      </c>
      <c r="C25" s="450" t="s">
        <v>860</v>
      </c>
      <c r="D25" s="450" t="s">
        <v>952</v>
      </c>
      <c r="E25" s="456" t="s">
        <v>497</v>
      </c>
      <c r="F25" s="450">
        <f t="shared" si="0"/>
        <v>11</v>
      </c>
      <c r="G25" s="456" t="s">
        <v>953</v>
      </c>
      <c r="H25" s="462" t="s">
        <v>543</v>
      </c>
      <c r="I25" s="452">
        <v>625</v>
      </c>
      <c r="J25" s="452"/>
      <c r="K25" s="452">
        <v>650.01</v>
      </c>
      <c r="L25" s="450" t="s">
        <v>861</v>
      </c>
      <c r="M25" s="451">
        <v>44957</v>
      </c>
      <c r="N25" s="450">
        <v>0</v>
      </c>
      <c r="O25" s="450" t="s">
        <v>498</v>
      </c>
      <c r="P25" s="450" t="s">
        <v>896</v>
      </c>
      <c r="Q25" s="450" t="s">
        <v>497</v>
      </c>
      <c r="R25" s="450" t="s">
        <v>677</v>
      </c>
      <c r="S25" s="450" t="s">
        <v>778</v>
      </c>
      <c r="T25" s="450"/>
      <c r="U25" s="450"/>
      <c r="V25" s="450"/>
      <c r="W25" s="450" t="s">
        <v>497</v>
      </c>
      <c r="X25" s="450" t="s">
        <v>896</v>
      </c>
      <c r="Y25" s="450" t="s">
        <v>665</v>
      </c>
      <c r="Z25" s="450" t="s">
        <v>665</v>
      </c>
      <c r="AA25" s="450"/>
      <c r="AB25" s="450">
        <v>8801220287</v>
      </c>
    </row>
    <row r="26" spans="1:28" ht="15.75" x14ac:dyDescent="0.3">
      <c r="A26" s="451">
        <v>44964</v>
      </c>
      <c r="B26" s="450" t="s">
        <v>860</v>
      </c>
      <c r="C26" s="450" t="s">
        <v>860</v>
      </c>
      <c r="D26" s="450" t="s">
        <v>956</v>
      </c>
      <c r="E26" s="456" t="s">
        <v>905</v>
      </c>
      <c r="F26" s="450">
        <f t="shared" ref="F26:F31" si="1">LEN(E26)</f>
        <v>11</v>
      </c>
      <c r="G26" s="456" t="s">
        <v>957</v>
      </c>
      <c r="H26" s="462" t="s">
        <v>543</v>
      </c>
      <c r="I26" s="452">
        <v>500</v>
      </c>
      <c r="J26" s="452"/>
      <c r="K26" s="452">
        <v>564.11</v>
      </c>
      <c r="L26" s="450" t="s">
        <v>861</v>
      </c>
      <c r="M26" s="451">
        <v>44964</v>
      </c>
      <c r="N26" s="450">
        <v>1675758154</v>
      </c>
      <c r="O26" s="450" t="s">
        <v>903</v>
      </c>
      <c r="P26" s="450" t="s">
        <v>904</v>
      </c>
      <c r="Q26" s="450" t="s">
        <v>905</v>
      </c>
      <c r="R26" s="450" t="s">
        <v>677</v>
      </c>
      <c r="S26" s="450" t="s">
        <v>695</v>
      </c>
      <c r="T26" s="450"/>
      <c r="U26" s="450"/>
      <c r="V26" s="450"/>
      <c r="W26" s="450" t="s">
        <v>905</v>
      </c>
      <c r="X26" s="450" t="s">
        <v>904</v>
      </c>
      <c r="Y26" s="450" t="s">
        <v>665</v>
      </c>
      <c r="Z26" s="450" t="s">
        <v>872</v>
      </c>
      <c r="AA26" s="450"/>
      <c r="AB26" s="450">
        <v>8849989323</v>
      </c>
    </row>
    <row r="27" spans="1:28" ht="15.75" x14ac:dyDescent="0.3">
      <c r="A27" s="451">
        <v>44964</v>
      </c>
      <c r="B27" s="450" t="s">
        <v>860</v>
      </c>
      <c r="C27" s="450" t="s">
        <v>906</v>
      </c>
      <c r="D27" s="450" t="s">
        <v>956</v>
      </c>
      <c r="E27" s="456" t="s">
        <v>510</v>
      </c>
      <c r="F27" s="450">
        <f t="shared" si="1"/>
        <v>11</v>
      </c>
      <c r="G27" s="456" t="s">
        <v>957</v>
      </c>
      <c r="H27" s="462" t="s">
        <v>543</v>
      </c>
      <c r="I27" s="452">
        <v>800</v>
      </c>
      <c r="J27" s="452"/>
      <c r="K27" s="452">
        <v>1364.11</v>
      </c>
      <c r="L27" s="450" t="s">
        <v>861</v>
      </c>
      <c r="M27" s="451">
        <v>44964</v>
      </c>
      <c r="N27" s="450">
        <v>1675758685</v>
      </c>
      <c r="O27" s="450" t="s">
        <v>903</v>
      </c>
      <c r="P27" s="450" t="s">
        <v>904</v>
      </c>
      <c r="Q27" s="450" t="s">
        <v>905</v>
      </c>
      <c r="R27" s="450" t="s">
        <v>677</v>
      </c>
      <c r="S27" s="450" t="s">
        <v>695</v>
      </c>
      <c r="T27" s="450"/>
      <c r="U27" s="450"/>
      <c r="V27" s="450"/>
      <c r="W27" s="450" t="s">
        <v>905</v>
      </c>
      <c r="X27" s="450" t="s">
        <v>904</v>
      </c>
      <c r="Y27" s="450" t="s">
        <v>665</v>
      </c>
      <c r="Z27" s="450" t="s">
        <v>872</v>
      </c>
      <c r="AA27" s="450"/>
      <c r="AB27" s="450">
        <v>8850085985</v>
      </c>
    </row>
    <row r="28" spans="1:28" ht="15.75" x14ac:dyDescent="0.3">
      <c r="A28" s="451">
        <v>44964</v>
      </c>
      <c r="B28" s="450" t="s">
        <v>860</v>
      </c>
      <c r="C28" s="450" t="s">
        <v>860</v>
      </c>
      <c r="D28" s="450" t="s">
        <v>509</v>
      </c>
      <c r="E28" s="456" t="s">
        <v>505</v>
      </c>
      <c r="F28" s="450">
        <f t="shared" si="1"/>
        <v>11</v>
      </c>
      <c r="G28" s="456" t="s">
        <v>958</v>
      </c>
      <c r="H28" s="462" t="s">
        <v>543</v>
      </c>
      <c r="I28" s="452">
        <v>1000</v>
      </c>
      <c r="J28" s="452"/>
      <c r="K28" s="452">
        <v>1863.21</v>
      </c>
      <c r="L28" s="450" t="s">
        <v>861</v>
      </c>
      <c r="M28" s="451">
        <v>44964</v>
      </c>
      <c r="N28" s="450">
        <v>1675761631</v>
      </c>
      <c r="O28" s="450" t="s">
        <v>511</v>
      </c>
      <c r="P28" s="450" t="s">
        <v>907</v>
      </c>
      <c r="Q28" s="450" t="s">
        <v>510</v>
      </c>
      <c r="R28" s="450" t="s">
        <v>677</v>
      </c>
      <c r="S28" s="450" t="s">
        <v>695</v>
      </c>
      <c r="T28" s="450"/>
      <c r="U28" s="450"/>
      <c r="V28" s="450"/>
      <c r="W28" s="450" t="s">
        <v>510</v>
      </c>
      <c r="X28" s="450" t="s">
        <v>907</v>
      </c>
      <c r="Y28" s="450" t="s">
        <v>665</v>
      </c>
      <c r="Z28" s="450" t="s">
        <v>696</v>
      </c>
      <c r="AA28" s="450"/>
      <c r="AB28" s="450">
        <v>8850687239</v>
      </c>
    </row>
    <row r="29" spans="1:28" ht="15.75" x14ac:dyDescent="0.3">
      <c r="A29" s="451">
        <v>44964</v>
      </c>
      <c r="B29" s="450" t="s">
        <v>860</v>
      </c>
      <c r="C29" s="450" t="s">
        <v>860</v>
      </c>
      <c r="D29" s="450" t="s">
        <v>816</v>
      </c>
      <c r="E29" s="456" t="s">
        <v>516</v>
      </c>
      <c r="F29" s="450">
        <f t="shared" si="1"/>
        <v>11</v>
      </c>
      <c r="G29" s="456" t="s">
        <v>959</v>
      </c>
      <c r="H29" s="462" t="s">
        <v>543</v>
      </c>
      <c r="I29" s="452">
        <v>500</v>
      </c>
      <c r="J29" s="452"/>
      <c r="K29" s="452">
        <v>2363.21</v>
      </c>
      <c r="L29" s="450" t="s">
        <v>861</v>
      </c>
      <c r="M29" s="451">
        <v>44964</v>
      </c>
      <c r="N29" s="450">
        <v>6768</v>
      </c>
      <c r="O29" s="450" t="s">
        <v>506</v>
      </c>
      <c r="P29" s="450" t="s">
        <v>908</v>
      </c>
      <c r="Q29" s="450" t="s">
        <v>505</v>
      </c>
      <c r="R29" s="450" t="s">
        <v>677</v>
      </c>
      <c r="S29" s="450" t="s">
        <v>778</v>
      </c>
      <c r="T29" s="450"/>
      <c r="U29" s="450"/>
      <c r="V29" s="450"/>
      <c r="W29" s="450" t="s">
        <v>505</v>
      </c>
      <c r="X29" s="450" t="s">
        <v>908</v>
      </c>
      <c r="Y29" s="450" t="s">
        <v>665</v>
      </c>
      <c r="Z29" s="450" t="s">
        <v>665</v>
      </c>
      <c r="AA29" s="450"/>
      <c r="AB29" s="450">
        <v>8850831629</v>
      </c>
    </row>
    <row r="30" spans="1:28" ht="15.75" x14ac:dyDescent="0.3">
      <c r="A30" s="451">
        <v>44964</v>
      </c>
      <c r="B30" s="450" t="s">
        <v>860</v>
      </c>
      <c r="C30" s="450" t="s">
        <v>860</v>
      </c>
      <c r="D30" s="450" t="s">
        <v>515</v>
      </c>
      <c r="E30" s="456" t="s">
        <v>530</v>
      </c>
      <c r="F30" s="450">
        <f t="shared" si="1"/>
        <v>11</v>
      </c>
      <c r="G30" s="456" t="s">
        <v>949</v>
      </c>
      <c r="H30" s="462" t="s">
        <v>543</v>
      </c>
      <c r="I30" s="452">
        <v>625</v>
      </c>
      <c r="J30" s="452"/>
      <c r="K30" s="452">
        <v>685.51</v>
      </c>
      <c r="L30" s="450" t="s">
        <v>861</v>
      </c>
      <c r="M30" s="451">
        <v>44964</v>
      </c>
      <c r="N30" s="450">
        <v>1675772873</v>
      </c>
      <c r="O30" s="450" t="s">
        <v>517</v>
      </c>
      <c r="P30" s="450" t="s">
        <v>893</v>
      </c>
      <c r="Q30" s="450" t="s">
        <v>516</v>
      </c>
      <c r="R30" s="450" t="s">
        <v>677</v>
      </c>
      <c r="S30" s="450" t="s">
        <v>695</v>
      </c>
      <c r="T30" s="450"/>
      <c r="U30" s="450"/>
      <c r="V30" s="450"/>
      <c r="W30" s="450" t="s">
        <v>516</v>
      </c>
      <c r="X30" s="450" t="s">
        <v>893</v>
      </c>
      <c r="Y30" s="450" t="s">
        <v>665</v>
      </c>
      <c r="Z30" s="450" t="s">
        <v>872</v>
      </c>
      <c r="AA30" s="450"/>
      <c r="AB30" s="450">
        <v>8853152409</v>
      </c>
    </row>
    <row r="31" spans="1:28" ht="15.75" x14ac:dyDescent="0.3">
      <c r="A31" s="451">
        <v>44964</v>
      </c>
      <c r="B31" s="450" t="s">
        <v>860</v>
      </c>
      <c r="C31" s="450" t="s">
        <v>860</v>
      </c>
      <c r="D31" s="450" t="s">
        <v>529</v>
      </c>
      <c r="E31" s="456" t="s">
        <v>521</v>
      </c>
      <c r="F31" s="450">
        <f t="shared" si="1"/>
        <v>11</v>
      </c>
      <c r="G31" s="456" t="s">
        <v>960</v>
      </c>
      <c r="H31" s="462" t="s">
        <v>543</v>
      </c>
      <c r="I31" s="452">
        <v>875</v>
      </c>
      <c r="J31" s="452"/>
      <c r="K31" s="452">
        <v>1560.51</v>
      </c>
      <c r="L31" s="450" t="s">
        <v>861</v>
      </c>
      <c r="M31" s="451">
        <v>44964</v>
      </c>
      <c r="N31" s="450">
        <v>1675773944</v>
      </c>
      <c r="O31" s="450" t="s">
        <v>531</v>
      </c>
      <c r="P31" s="450" t="s">
        <v>909</v>
      </c>
      <c r="Q31" s="450" t="s">
        <v>530</v>
      </c>
      <c r="R31" s="450" t="s">
        <v>677</v>
      </c>
      <c r="S31" s="450" t="s">
        <v>695</v>
      </c>
      <c r="T31" s="450"/>
      <c r="U31" s="450"/>
      <c r="V31" s="450"/>
      <c r="W31" s="450" t="s">
        <v>530</v>
      </c>
      <c r="X31" s="450" t="s">
        <v>909</v>
      </c>
      <c r="Y31" s="450" t="s">
        <v>665</v>
      </c>
      <c r="Z31" s="450" t="s">
        <v>872</v>
      </c>
      <c r="AA31" s="450"/>
      <c r="AB31" s="450">
        <v>8853427935</v>
      </c>
    </row>
    <row r="32" spans="1:28" ht="15.75" x14ac:dyDescent="0.3">
      <c r="A32" s="451">
        <v>44964</v>
      </c>
      <c r="B32" s="450" t="s">
        <v>860</v>
      </c>
      <c r="C32" s="450" t="s">
        <v>877</v>
      </c>
      <c r="D32" s="450" t="s">
        <v>520</v>
      </c>
      <c r="E32" s="456" t="s">
        <v>874</v>
      </c>
      <c r="F32" s="450">
        <f t="shared" ref="F32:F43" si="2">LEN(E32)</f>
        <v>11</v>
      </c>
      <c r="G32" s="456" t="s">
        <v>936</v>
      </c>
      <c r="H32" s="462" t="s">
        <v>543</v>
      </c>
      <c r="I32" s="452">
        <v>500</v>
      </c>
      <c r="J32" s="452"/>
      <c r="K32" s="452">
        <v>1560.51</v>
      </c>
      <c r="L32" s="450" t="s">
        <v>861</v>
      </c>
      <c r="M32" s="451">
        <v>44964</v>
      </c>
      <c r="N32" s="450">
        <v>1675795507</v>
      </c>
      <c r="O32" s="450" t="s">
        <v>522</v>
      </c>
      <c r="P32" s="450" t="s">
        <v>878</v>
      </c>
      <c r="Q32" s="450" t="s">
        <v>521</v>
      </c>
      <c r="R32" s="450" t="s">
        <v>677</v>
      </c>
      <c r="S32" s="450" t="s">
        <v>695</v>
      </c>
      <c r="T32" s="450"/>
      <c r="U32" s="450"/>
      <c r="V32" s="450"/>
      <c r="W32" s="450" t="s">
        <v>521</v>
      </c>
      <c r="X32" s="450" t="s">
        <v>878</v>
      </c>
      <c r="Y32" s="450" t="s">
        <v>665</v>
      </c>
      <c r="Z32" s="450" t="s">
        <v>872</v>
      </c>
      <c r="AA32" s="450"/>
      <c r="AB32" s="450">
        <v>8855384915</v>
      </c>
    </row>
    <row r="33" spans="1:28" ht="15.75" x14ac:dyDescent="0.3">
      <c r="A33" s="451">
        <v>44970</v>
      </c>
      <c r="B33" s="450" t="s">
        <v>860</v>
      </c>
      <c r="C33" s="450" t="s">
        <v>860</v>
      </c>
      <c r="D33" s="450" t="s">
        <v>502</v>
      </c>
      <c r="E33" s="456" t="s">
        <v>536</v>
      </c>
      <c r="F33" s="450">
        <f t="shared" si="2"/>
        <v>11</v>
      </c>
      <c r="G33" s="456" t="s">
        <v>935</v>
      </c>
      <c r="H33" s="462" t="s">
        <v>543</v>
      </c>
      <c r="I33" s="452">
        <v>500</v>
      </c>
      <c r="J33" s="452"/>
      <c r="K33" s="452">
        <v>1435.51</v>
      </c>
      <c r="L33" s="450" t="s">
        <v>861</v>
      </c>
      <c r="M33" s="451">
        <v>44970</v>
      </c>
      <c r="N33" s="450">
        <v>1676273966</v>
      </c>
      <c r="O33" s="450" t="s">
        <v>504</v>
      </c>
      <c r="P33" s="450" t="s">
        <v>876</v>
      </c>
      <c r="Q33" s="450" t="s">
        <v>503</v>
      </c>
      <c r="R33" s="450" t="s">
        <v>677</v>
      </c>
      <c r="S33" s="450" t="s">
        <v>695</v>
      </c>
      <c r="T33" s="450"/>
      <c r="U33" s="450"/>
      <c r="V33" s="450"/>
      <c r="W33" s="450" t="s">
        <v>503</v>
      </c>
      <c r="X33" s="450" t="s">
        <v>876</v>
      </c>
      <c r="Y33" s="450" t="s">
        <v>665</v>
      </c>
      <c r="Z33" s="450" t="s">
        <v>872</v>
      </c>
      <c r="AA33" s="450"/>
      <c r="AB33" s="450">
        <v>8890031640</v>
      </c>
    </row>
    <row r="34" spans="1:28" ht="15.75" x14ac:dyDescent="0.3">
      <c r="A34" s="451">
        <v>44972</v>
      </c>
      <c r="B34" s="450" t="s">
        <v>860</v>
      </c>
      <c r="C34" s="450" t="s">
        <v>860</v>
      </c>
      <c r="D34" s="450" t="s">
        <v>553</v>
      </c>
      <c r="E34" s="456" t="s">
        <v>555</v>
      </c>
      <c r="F34" s="450">
        <f t="shared" si="2"/>
        <v>11</v>
      </c>
      <c r="G34" s="456" t="s">
        <v>933</v>
      </c>
      <c r="H34" s="462" t="s">
        <v>543</v>
      </c>
      <c r="I34" s="452">
        <v>1200</v>
      </c>
      <c r="J34" s="452"/>
      <c r="K34" s="452">
        <v>1634.61</v>
      </c>
      <c r="L34" s="450" t="s">
        <v>861</v>
      </c>
      <c r="M34" s="451">
        <v>44972</v>
      </c>
      <c r="N34" s="450">
        <v>1676445867</v>
      </c>
      <c r="O34" s="450" t="s">
        <v>559</v>
      </c>
      <c r="P34" s="450" t="s">
        <v>873</v>
      </c>
      <c r="Q34" s="450" t="s">
        <v>874</v>
      </c>
      <c r="R34" s="450" t="s">
        <v>677</v>
      </c>
      <c r="S34" s="450" t="s">
        <v>695</v>
      </c>
      <c r="T34" s="450"/>
      <c r="U34" s="450"/>
      <c r="V34" s="450"/>
      <c r="W34" s="450" t="s">
        <v>874</v>
      </c>
      <c r="X34" s="450" t="s">
        <v>873</v>
      </c>
      <c r="Y34" s="450" t="s">
        <v>665</v>
      </c>
      <c r="Z34" s="450" t="s">
        <v>872</v>
      </c>
      <c r="AA34" s="450"/>
      <c r="AB34" s="450">
        <v>8903899317</v>
      </c>
    </row>
    <row r="35" spans="1:28" ht="15.75" x14ac:dyDescent="0.3">
      <c r="A35" s="451">
        <v>44972</v>
      </c>
      <c r="B35" s="450" t="s">
        <v>860</v>
      </c>
      <c r="C35" s="450" t="s">
        <v>860</v>
      </c>
      <c r="D35" s="450" t="s">
        <v>535</v>
      </c>
      <c r="E35" s="456" t="s">
        <v>521</v>
      </c>
      <c r="F35" s="450">
        <f t="shared" si="2"/>
        <v>11</v>
      </c>
      <c r="G35" s="456" t="s">
        <v>961</v>
      </c>
      <c r="H35" s="462" t="s">
        <v>543</v>
      </c>
      <c r="I35" s="452">
        <v>375</v>
      </c>
      <c r="J35" s="452"/>
      <c r="K35" s="452">
        <v>815.56</v>
      </c>
      <c r="L35" s="450" t="s">
        <v>861</v>
      </c>
      <c r="M35" s="451">
        <v>44972</v>
      </c>
      <c r="N35" s="450">
        <v>1676449682</v>
      </c>
      <c r="O35" s="450" t="s">
        <v>560</v>
      </c>
      <c r="P35" s="450" t="s">
        <v>912</v>
      </c>
      <c r="Q35" s="450" t="s">
        <v>536</v>
      </c>
      <c r="R35" s="450" t="s">
        <v>677</v>
      </c>
      <c r="S35" s="450" t="s">
        <v>695</v>
      </c>
      <c r="T35" s="450"/>
      <c r="U35" s="450"/>
      <c r="V35" s="450"/>
      <c r="W35" s="450" t="s">
        <v>536</v>
      </c>
      <c r="X35" s="450" t="s">
        <v>912</v>
      </c>
      <c r="Y35" s="450" t="s">
        <v>665</v>
      </c>
      <c r="Z35" s="450" t="s">
        <v>872</v>
      </c>
      <c r="AA35" s="450"/>
      <c r="AB35" s="450">
        <v>8904300059</v>
      </c>
    </row>
    <row r="36" spans="1:28" ht="15.75" x14ac:dyDescent="0.3">
      <c r="A36" s="451">
        <v>44972</v>
      </c>
      <c r="B36" s="450" t="s">
        <v>860</v>
      </c>
      <c r="C36" s="450" t="s">
        <v>860</v>
      </c>
      <c r="D36" s="450" t="s">
        <v>554</v>
      </c>
      <c r="E36" s="456" t="s">
        <v>497</v>
      </c>
      <c r="F36" s="450">
        <f t="shared" si="2"/>
        <v>11</v>
      </c>
      <c r="G36" s="456" t="s">
        <v>962</v>
      </c>
      <c r="H36" s="462" t="s">
        <v>543</v>
      </c>
      <c r="I36" s="452">
        <v>1460</v>
      </c>
      <c r="J36" s="452"/>
      <c r="K36" s="452">
        <v>1900.56</v>
      </c>
      <c r="L36" s="450" t="s">
        <v>861</v>
      </c>
      <c r="M36" s="451">
        <v>44972</v>
      </c>
      <c r="N36" s="450">
        <v>18</v>
      </c>
      <c r="O36" s="450" t="s">
        <v>913</v>
      </c>
      <c r="P36" s="450" t="s">
        <v>914</v>
      </c>
      <c r="Q36" s="450" t="s">
        <v>555</v>
      </c>
      <c r="R36" s="450" t="s">
        <v>677</v>
      </c>
      <c r="S36" s="450" t="s">
        <v>695</v>
      </c>
      <c r="T36" s="450"/>
      <c r="U36" s="450"/>
      <c r="V36" s="450"/>
      <c r="W36" s="450" t="s">
        <v>555</v>
      </c>
      <c r="X36" s="450" t="s">
        <v>914</v>
      </c>
      <c r="Y36" s="450" t="s">
        <v>665</v>
      </c>
      <c r="Z36" s="450" t="s">
        <v>915</v>
      </c>
      <c r="AA36" s="450"/>
      <c r="AB36" s="450">
        <v>8906029577</v>
      </c>
    </row>
    <row r="37" spans="1:28" x14ac:dyDescent="0.25">
      <c r="A37" s="451">
        <v>44984</v>
      </c>
      <c r="B37" s="450" t="s">
        <v>860</v>
      </c>
      <c r="C37" s="450" t="s">
        <v>860</v>
      </c>
      <c r="D37" s="450" t="s">
        <v>520</v>
      </c>
      <c r="E37" s="456" t="s">
        <v>497</v>
      </c>
      <c r="F37" s="450">
        <f t="shared" si="2"/>
        <v>11</v>
      </c>
      <c r="G37" s="450" t="s">
        <v>916</v>
      </c>
      <c r="H37" s="456" t="s">
        <v>557</v>
      </c>
      <c r="I37" s="452">
        <v>499</v>
      </c>
      <c r="J37" s="452"/>
      <c r="K37" s="452">
        <v>938.54</v>
      </c>
      <c r="L37" s="450" t="s">
        <v>861</v>
      </c>
      <c r="M37" s="451">
        <v>44984</v>
      </c>
      <c r="N37" s="450">
        <v>3133</v>
      </c>
      <c r="O37" s="450" t="s">
        <v>916</v>
      </c>
      <c r="P37" s="450" t="s">
        <v>917</v>
      </c>
      <c r="Q37" s="450" t="s">
        <v>521</v>
      </c>
      <c r="R37" s="450" t="s">
        <v>668</v>
      </c>
      <c r="S37" s="450" t="s">
        <v>669</v>
      </c>
      <c r="T37" s="450"/>
      <c r="U37" s="450"/>
      <c r="V37" s="450"/>
      <c r="W37" s="450" t="s">
        <v>521</v>
      </c>
      <c r="X37" s="450" t="s">
        <v>917</v>
      </c>
      <c r="Y37" s="450" t="s">
        <v>665</v>
      </c>
      <c r="Z37" s="450" t="s">
        <v>868</v>
      </c>
      <c r="AA37" s="450"/>
      <c r="AB37" s="450">
        <v>8988685298</v>
      </c>
    </row>
    <row r="38" spans="1:28" ht="15.75" x14ac:dyDescent="0.3">
      <c r="A38" s="451">
        <v>44991</v>
      </c>
      <c r="B38" s="450" t="s">
        <v>860</v>
      </c>
      <c r="C38" s="450" t="s">
        <v>860</v>
      </c>
      <c r="D38" s="450" t="s">
        <v>952</v>
      </c>
      <c r="E38" s="456" t="s">
        <v>920</v>
      </c>
      <c r="F38" s="450">
        <f t="shared" si="2"/>
        <v>11</v>
      </c>
      <c r="G38" s="456" t="s">
        <v>953</v>
      </c>
      <c r="H38" s="462" t="s">
        <v>543</v>
      </c>
      <c r="I38" s="452">
        <v>625</v>
      </c>
      <c r="J38" s="452"/>
      <c r="K38" s="452">
        <v>686.74</v>
      </c>
      <c r="L38" s="450" t="s">
        <v>861</v>
      </c>
      <c r="M38" s="451">
        <v>44991</v>
      </c>
      <c r="N38" s="450">
        <v>0</v>
      </c>
      <c r="O38" s="450" t="s">
        <v>498</v>
      </c>
      <c r="P38" s="450" t="s">
        <v>896</v>
      </c>
      <c r="Q38" s="450" t="s">
        <v>497</v>
      </c>
      <c r="R38" s="450" t="s">
        <v>677</v>
      </c>
      <c r="S38" s="450" t="s">
        <v>778</v>
      </c>
      <c r="T38" s="450"/>
      <c r="U38" s="450"/>
      <c r="V38" s="450"/>
      <c r="W38" s="450" t="s">
        <v>497</v>
      </c>
      <c r="X38" s="450" t="s">
        <v>896</v>
      </c>
      <c r="Y38" s="450" t="s">
        <v>665</v>
      </c>
      <c r="Z38" s="450" t="s">
        <v>665</v>
      </c>
      <c r="AA38" s="450"/>
      <c r="AB38" s="450">
        <v>9041963587</v>
      </c>
    </row>
    <row r="39" spans="1:28" ht="15.75" x14ac:dyDescent="0.3">
      <c r="A39" s="451">
        <v>45016</v>
      </c>
      <c r="B39" s="450" t="s">
        <v>860</v>
      </c>
      <c r="C39" s="450" t="s">
        <v>860</v>
      </c>
      <c r="D39" s="450" t="s">
        <v>952</v>
      </c>
      <c r="E39" s="456" t="s">
        <v>555</v>
      </c>
      <c r="F39" s="450">
        <f t="shared" si="2"/>
        <v>11</v>
      </c>
      <c r="G39" s="456" t="s">
        <v>953</v>
      </c>
      <c r="H39" s="462" t="s">
        <v>543</v>
      </c>
      <c r="I39" s="452">
        <v>625</v>
      </c>
      <c r="J39" s="452"/>
      <c r="K39" s="452">
        <v>651.5</v>
      </c>
      <c r="L39" s="450" t="s">
        <v>861</v>
      </c>
      <c r="M39" s="451">
        <v>45016</v>
      </c>
      <c r="N39" s="450">
        <v>0</v>
      </c>
      <c r="O39" s="450" t="s">
        <v>498</v>
      </c>
      <c r="P39" s="450" t="s">
        <v>896</v>
      </c>
      <c r="Q39" s="450" t="s">
        <v>497</v>
      </c>
      <c r="R39" s="450" t="s">
        <v>677</v>
      </c>
      <c r="S39" s="450" t="s">
        <v>778</v>
      </c>
      <c r="T39" s="450"/>
      <c r="U39" s="450"/>
      <c r="V39" s="450"/>
      <c r="W39" s="450" t="s">
        <v>497</v>
      </c>
      <c r="X39" s="450" t="s">
        <v>896</v>
      </c>
      <c r="Y39" s="450" t="s">
        <v>665</v>
      </c>
      <c r="Z39" s="450" t="s">
        <v>665</v>
      </c>
      <c r="AA39" s="450"/>
      <c r="AB39" s="450">
        <v>9218768687</v>
      </c>
    </row>
    <row r="40" spans="1:28" ht="15.75" x14ac:dyDescent="0.3">
      <c r="A40" s="451">
        <v>45019</v>
      </c>
      <c r="B40" s="450" t="s">
        <v>860</v>
      </c>
      <c r="C40" s="450" t="s">
        <v>860</v>
      </c>
      <c r="D40" s="450" t="s">
        <v>964</v>
      </c>
      <c r="E40" s="456" t="s">
        <v>497</v>
      </c>
      <c r="F40" s="450">
        <f t="shared" si="2"/>
        <v>11</v>
      </c>
      <c r="G40" s="456" t="s">
        <v>965</v>
      </c>
      <c r="H40" s="462" t="s">
        <v>543</v>
      </c>
      <c r="I40" s="452">
        <v>1500</v>
      </c>
      <c r="J40" s="452"/>
      <c r="K40" s="452">
        <v>1525.6</v>
      </c>
      <c r="L40" s="450" t="s">
        <v>861</v>
      </c>
      <c r="M40" s="451">
        <v>45019</v>
      </c>
      <c r="N40" s="450">
        <v>1680524971</v>
      </c>
      <c r="O40" s="450" t="s">
        <v>918</v>
      </c>
      <c r="P40" s="450" t="s">
        <v>919</v>
      </c>
      <c r="Q40" s="450" t="s">
        <v>920</v>
      </c>
      <c r="R40" s="450" t="s">
        <v>677</v>
      </c>
      <c r="S40" s="450" t="s">
        <v>695</v>
      </c>
      <c r="T40" s="450"/>
      <c r="U40" s="450"/>
      <c r="V40" s="450"/>
      <c r="W40" s="450" t="s">
        <v>920</v>
      </c>
      <c r="X40" s="450" t="s">
        <v>919</v>
      </c>
      <c r="Y40" s="450" t="s">
        <v>665</v>
      </c>
      <c r="Z40" s="450" t="s">
        <v>872</v>
      </c>
      <c r="AA40" s="450"/>
      <c r="AB40" s="450">
        <v>9242565211</v>
      </c>
    </row>
    <row r="41" spans="1:28" ht="15.75" x14ac:dyDescent="0.3">
      <c r="A41" s="451">
        <v>45020</v>
      </c>
      <c r="B41" s="450" t="s">
        <v>860</v>
      </c>
      <c r="C41" s="450" t="s">
        <v>860</v>
      </c>
      <c r="D41" s="450" t="s">
        <v>554</v>
      </c>
      <c r="E41" s="456" t="s">
        <v>922</v>
      </c>
      <c r="F41" s="450">
        <f t="shared" si="2"/>
        <v>11</v>
      </c>
      <c r="G41" s="456" t="s">
        <v>966</v>
      </c>
      <c r="H41" s="462" t="s">
        <v>543</v>
      </c>
      <c r="I41" s="452">
        <v>1460</v>
      </c>
      <c r="J41" s="452"/>
      <c r="K41" s="452">
        <v>1485.6</v>
      </c>
      <c r="L41" s="450" t="s">
        <v>861</v>
      </c>
      <c r="M41" s="451">
        <v>45020</v>
      </c>
      <c r="N41" s="450">
        <v>1680619574</v>
      </c>
      <c r="O41" s="450" t="s">
        <v>562</v>
      </c>
      <c r="P41" s="450" t="s">
        <v>914</v>
      </c>
      <c r="Q41" s="450" t="s">
        <v>555</v>
      </c>
      <c r="R41" s="450" t="s">
        <v>677</v>
      </c>
      <c r="S41" s="450" t="s">
        <v>695</v>
      </c>
      <c r="T41" s="450"/>
      <c r="U41" s="450"/>
      <c r="V41" s="450"/>
      <c r="W41" s="450" t="s">
        <v>555</v>
      </c>
      <c r="X41" s="450" t="s">
        <v>914</v>
      </c>
      <c r="Y41" s="450" t="s">
        <v>665</v>
      </c>
      <c r="Z41" s="450" t="s">
        <v>872</v>
      </c>
      <c r="AA41" s="450"/>
      <c r="AB41" s="450">
        <v>9252804172</v>
      </c>
    </row>
    <row r="42" spans="1:28" ht="15.75" x14ac:dyDescent="0.3">
      <c r="A42" s="451">
        <v>45047</v>
      </c>
      <c r="B42" s="450" t="s">
        <v>860</v>
      </c>
      <c r="C42" s="450" t="s">
        <v>860</v>
      </c>
      <c r="D42" s="450" t="s">
        <v>952</v>
      </c>
      <c r="E42" s="456" t="s">
        <v>497</v>
      </c>
      <c r="F42" s="450">
        <f t="shared" si="2"/>
        <v>11</v>
      </c>
      <c r="G42" s="456" t="s">
        <v>953</v>
      </c>
      <c r="H42" s="462" t="s">
        <v>543</v>
      </c>
      <c r="I42" s="452">
        <v>625</v>
      </c>
      <c r="J42" s="452"/>
      <c r="K42" s="452">
        <v>649.58000000000004</v>
      </c>
      <c r="L42" s="450" t="s">
        <v>861</v>
      </c>
      <c r="M42" s="451">
        <v>45047</v>
      </c>
      <c r="N42" s="450">
        <v>0</v>
      </c>
      <c r="O42" s="450" t="s">
        <v>498</v>
      </c>
      <c r="P42" s="450" t="s">
        <v>896</v>
      </c>
      <c r="Q42" s="450" t="s">
        <v>497</v>
      </c>
      <c r="R42" s="450" t="s">
        <v>677</v>
      </c>
      <c r="S42" s="450" t="s">
        <v>778</v>
      </c>
      <c r="T42" s="450"/>
      <c r="U42" s="450"/>
      <c r="V42" s="450"/>
      <c r="W42" s="450" t="s">
        <v>497</v>
      </c>
      <c r="X42" s="450" t="s">
        <v>896</v>
      </c>
      <c r="Y42" s="450" t="s">
        <v>665</v>
      </c>
      <c r="Z42" s="450" t="s">
        <v>665</v>
      </c>
      <c r="AA42" s="450"/>
      <c r="AB42" s="450">
        <v>9440845542</v>
      </c>
    </row>
    <row r="43" spans="1:28" ht="15.75" x14ac:dyDescent="0.3">
      <c r="A43" s="451">
        <v>45060</v>
      </c>
      <c r="B43" s="450" t="s">
        <v>860</v>
      </c>
      <c r="C43" s="450" t="s">
        <v>860</v>
      </c>
      <c r="D43" s="450" t="s">
        <v>548</v>
      </c>
      <c r="E43" s="456" t="s">
        <v>555</v>
      </c>
      <c r="F43" s="450">
        <f t="shared" si="2"/>
        <v>11</v>
      </c>
      <c r="G43" s="456" t="s">
        <v>967</v>
      </c>
      <c r="H43" s="462" t="s">
        <v>543</v>
      </c>
      <c r="I43" s="452">
        <v>290</v>
      </c>
      <c r="J43" s="452"/>
      <c r="K43" s="452">
        <v>313.58</v>
      </c>
      <c r="L43" s="450" t="s">
        <v>861</v>
      </c>
      <c r="M43" s="451">
        <v>45060</v>
      </c>
      <c r="N43" s="450">
        <v>1684085888</v>
      </c>
      <c r="O43" s="450" t="s">
        <v>550</v>
      </c>
      <c r="P43" s="450" t="s">
        <v>921</v>
      </c>
      <c r="Q43" s="450" t="s">
        <v>922</v>
      </c>
      <c r="R43" s="450" t="s">
        <v>677</v>
      </c>
      <c r="S43" s="450" t="s">
        <v>695</v>
      </c>
      <c r="T43" s="450"/>
      <c r="U43" s="450"/>
      <c r="V43" s="450"/>
      <c r="W43" s="450" t="s">
        <v>922</v>
      </c>
      <c r="X43" s="450" t="s">
        <v>921</v>
      </c>
      <c r="Y43" s="450" t="s">
        <v>665</v>
      </c>
      <c r="Z43" s="450" t="s">
        <v>872</v>
      </c>
      <c r="AA43" s="450"/>
      <c r="AB43" s="450">
        <v>9544326947</v>
      </c>
    </row>
    <row r="44" spans="1:28" ht="15.75" x14ac:dyDescent="0.3">
      <c r="A44" s="451">
        <v>45076</v>
      </c>
      <c r="B44" s="450" t="s">
        <v>860</v>
      </c>
      <c r="C44" s="450" t="s">
        <v>860</v>
      </c>
      <c r="D44" s="450" t="s">
        <v>952</v>
      </c>
      <c r="E44" s="456" t="s">
        <v>497</v>
      </c>
      <c r="F44" s="450">
        <f t="shared" ref="F44:F49" si="3">LEN(E44)</f>
        <v>11</v>
      </c>
      <c r="G44" s="456" t="s">
        <v>953</v>
      </c>
      <c r="H44" s="462" t="s">
        <v>543</v>
      </c>
      <c r="I44" s="452">
        <v>625</v>
      </c>
      <c r="J44" s="452"/>
      <c r="K44" s="452">
        <v>648.09</v>
      </c>
      <c r="L44" s="450" t="s">
        <v>861</v>
      </c>
      <c r="M44" s="451">
        <v>45076</v>
      </c>
      <c r="N44" s="450">
        <v>0</v>
      </c>
      <c r="O44" s="450" t="s">
        <v>498</v>
      </c>
      <c r="P44" s="450" t="s">
        <v>896</v>
      </c>
      <c r="Q44" s="450" t="s">
        <v>497</v>
      </c>
      <c r="R44" s="450" t="s">
        <v>677</v>
      </c>
      <c r="S44" s="450" t="s">
        <v>778</v>
      </c>
      <c r="T44" s="450"/>
      <c r="U44" s="450"/>
      <c r="V44" s="450"/>
      <c r="W44" s="450" t="s">
        <v>497</v>
      </c>
      <c r="X44" s="450" t="s">
        <v>896</v>
      </c>
      <c r="Y44" s="450" t="s">
        <v>665</v>
      </c>
      <c r="Z44" s="450" t="s">
        <v>665</v>
      </c>
      <c r="AA44" s="450"/>
      <c r="AB44" s="450">
        <v>9659089887</v>
      </c>
    </row>
    <row r="45" spans="1:28" ht="15.75" x14ac:dyDescent="0.3">
      <c r="A45" s="451">
        <v>45097</v>
      </c>
      <c r="B45" s="450" t="s">
        <v>860</v>
      </c>
      <c r="C45" s="450" t="s">
        <v>860</v>
      </c>
      <c r="D45" s="450" t="s">
        <v>554</v>
      </c>
      <c r="E45" s="456" t="s">
        <v>555</v>
      </c>
      <c r="F45" s="450">
        <f t="shared" si="3"/>
        <v>11</v>
      </c>
      <c r="G45" s="456" t="s">
        <v>962</v>
      </c>
      <c r="H45" s="462" t="s">
        <v>543</v>
      </c>
      <c r="I45" s="452">
        <v>325</v>
      </c>
      <c r="J45" s="452"/>
      <c r="K45" s="452">
        <v>347.09</v>
      </c>
      <c r="L45" s="450" t="s">
        <v>861</v>
      </c>
      <c r="M45" s="451">
        <v>45097</v>
      </c>
      <c r="N45" s="450">
        <v>18</v>
      </c>
      <c r="O45" s="450" t="s">
        <v>913</v>
      </c>
      <c r="P45" s="450" t="s">
        <v>914</v>
      </c>
      <c r="Q45" s="450" t="s">
        <v>555</v>
      </c>
      <c r="R45" s="450" t="s">
        <v>677</v>
      </c>
      <c r="S45" s="450" t="s">
        <v>695</v>
      </c>
      <c r="T45" s="450"/>
      <c r="U45" s="450"/>
      <c r="V45" s="450"/>
      <c r="W45" s="450" t="s">
        <v>555</v>
      </c>
      <c r="X45" s="450" t="s">
        <v>914</v>
      </c>
      <c r="Y45" s="450" t="s">
        <v>665</v>
      </c>
      <c r="Z45" s="450" t="s">
        <v>915</v>
      </c>
      <c r="AA45" s="450"/>
      <c r="AB45" s="450">
        <v>9818727393</v>
      </c>
    </row>
    <row r="46" spans="1:28" ht="15.75" x14ac:dyDescent="0.3">
      <c r="A46" s="451">
        <v>45100</v>
      </c>
      <c r="B46" s="450" t="s">
        <v>860</v>
      </c>
      <c r="C46" s="450" t="s">
        <v>860</v>
      </c>
      <c r="D46" s="450" t="s">
        <v>554</v>
      </c>
      <c r="E46" s="456" t="s">
        <v>555</v>
      </c>
      <c r="F46" s="450">
        <f t="shared" si="3"/>
        <v>11</v>
      </c>
      <c r="G46" s="456" t="s">
        <v>962</v>
      </c>
      <c r="H46" s="462" t="s">
        <v>543</v>
      </c>
      <c r="I46" s="452">
        <v>550</v>
      </c>
      <c r="J46" s="452"/>
      <c r="K46" s="452">
        <v>574.37</v>
      </c>
      <c r="L46" s="450" t="s">
        <v>861</v>
      </c>
      <c r="M46" s="451">
        <v>45100</v>
      </c>
      <c r="N46" s="450">
        <v>18</v>
      </c>
      <c r="O46" s="450" t="s">
        <v>913</v>
      </c>
      <c r="P46" s="450" t="s">
        <v>914</v>
      </c>
      <c r="Q46" s="450" t="s">
        <v>555</v>
      </c>
      <c r="R46" s="450" t="s">
        <v>677</v>
      </c>
      <c r="S46" s="450" t="s">
        <v>695</v>
      </c>
      <c r="T46" s="450"/>
      <c r="U46" s="450"/>
      <c r="V46" s="450"/>
      <c r="W46" s="450" t="s">
        <v>555</v>
      </c>
      <c r="X46" s="450" t="s">
        <v>914</v>
      </c>
      <c r="Y46" s="450" t="s">
        <v>665</v>
      </c>
      <c r="Z46" s="450" t="s">
        <v>915</v>
      </c>
      <c r="AA46" s="450"/>
      <c r="AB46" s="450">
        <v>9838807845</v>
      </c>
    </row>
    <row r="47" spans="1:28" ht="15.75" x14ac:dyDescent="0.3">
      <c r="A47" s="451">
        <v>45107</v>
      </c>
      <c r="B47" s="450" t="s">
        <v>860</v>
      </c>
      <c r="C47" s="450" t="s">
        <v>860</v>
      </c>
      <c r="D47" s="450" t="s">
        <v>952</v>
      </c>
      <c r="E47" s="456" t="s">
        <v>555</v>
      </c>
      <c r="F47" s="450">
        <f t="shared" si="3"/>
        <v>11</v>
      </c>
      <c r="G47" s="456" t="s">
        <v>953</v>
      </c>
      <c r="H47" s="462" t="s">
        <v>543</v>
      </c>
      <c r="I47" s="452">
        <v>625</v>
      </c>
      <c r="J47" s="452"/>
      <c r="K47" s="452">
        <v>658.37</v>
      </c>
      <c r="L47" s="450" t="s">
        <v>861</v>
      </c>
      <c r="M47" s="451">
        <v>45107</v>
      </c>
      <c r="N47" s="450">
        <v>344</v>
      </c>
      <c r="O47" s="450" t="s">
        <v>498</v>
      </c>
      <c r="P47" s="450" t="s">
        <v>896</v>
      </c>
      <c r="Q47" s="450" t="s">
        <v>497</v>
      </c>
      <c r="R47" s="450" t="s">
        <v>677</v>
      </c>
      <c r="S47" s="450" t="s">
        <v>778</v>
      </c>
      <c r="T47" s="450"/>
      <c r="U47" s="450"/>
      <c r="V47" s="450"/>
      <c r="W47" s="450" t="s">
        <v>497</v>
      </c>
      <c r="X47" s="450" t="s">
        <v>896</v>
      </c>
      <c r="Y47" s="450" t="s">
        <v>665</v>
      </c>
      <c r="Z47" s="450" t="s">
        <v>665</v>
      </c>
      <c r="AA47" s="450"/>
      <c r="AB47" s="450">
        <v>9896117671</v>
      </c>
    </row>
    <row r="48" spans="1:28" ht="15.75" x14ac:dyDescent="0.3">
      <c r="A48" s="451">
        <v>45120</v>
      </c>
      <c r="B48" s="450" t="s">
        <v>860</v>
      </c>
      <c r="C48" s="450" t="s">
        <v>860</v>
      </c>
      <c r="D48" s="450" t="s">
        <v>554</v>
      </c>
      <c r="E48" s="456" t="s">
        <v>874</v>
      </c>
      <c r="F48" s="450">
        <f t="shared" si="3"/>
        <v>11</v>
      </c>
      <c r="G48" s="456" t="s">
        <v>962</v>
      </c>
      <c r="H48" s="462" t="s">
        <v>543</v>
      </c>
      <c r="I48" s="452">
        <v>353</v>
      </c>
      <c r="J48" s="452"/>
      <c r="K48" s="452">
        <v>385.37</v>
      </c>
      <c r="L48" s="450" t="s">
        <v>861</v>
      </c>
      <c r="M48" s="451">
        <v>45120</v>
      </c>
      <c r="N48" s="450">
        <v>18</v>
      </c>
      <c r="O48" s="450" t="s">
        <v>913</v>
      </c>
      <c r="P48" s="450" t="s">
        <v>914</v>
      </c>
      <c r="Q48" s="450" t="s">
        <v>555</v>
      </c>
      <c r="R48" s="450" t="s">
        <v>677</v>
      </c>
      <c r="S48" s="450" t="s">
        <v>695</v>
      </c>
      <c r="T48" s="450"/>
      <c r="U48" s="450"/>
      <c r="V48" s="450"/>
      <c r="W48" s="450" t="s">
        <v>555</v>
      </c>
      <c r="X48" s="450" t="s">
        <v>914</v>
      </c>
      <c r="Y48" s="450" t="s">
        <v>665</v>
      </c>
      <c r="Z48" s="450" t="s">
        <v>915</v>
      </c>
      <c r="AA48" s="450"/>
      <c r="AB48" s="450">
        <v>10001427841</v>
      </c>
    </row>
    <row r="49" spans="1:28" ht="15.75" x14ac:dyDescent="0.3">
      <c r="A49" s="451">
        <v>45131</v>
      </c>
      <c r="B49" s="450" t="s">
        <v>860</v>
      </c>
      <c r="C49" s="450" t="s">
        <v>860</v>
      </c>
      <c r="D49" s="450" t="s">
        <v>554</v>
      </c>
      <c r="E49" s="456" t="s">
        <v>555</v>
      </c>
      <c r="F49" s="450">
        <f t="shared" si="3"/>
        <v>11</v>
      </c>
      <c r="G49" s="456" t="s">
        <v>962</v>
      </c>
      <c r="H49" s="462" t="s">
        <v>543</v>
      </c>
      <c r="I49" s="452">
        <v>550</v>
      </c>
      <c r="J49" s="452"/>
      <c r="K49" s="452">
        <v>583</v>
      </c>
      <c r="L49" s="450" t="s">
        <v>861</v>
      </c>
      <c r="M49" s="451">
        <v>45131</v>
      </c>
      <c r="N49" s="450">
        <v>18</v>
      </c>
      <c r="O49" s="450" t="s">
        <v>913</v>
      </c>
      <c r="P49" s="450" t="s">
        <v>914</v>
      </c>
      <c r="Q49" s="450" t="s">
        <v>555</v>
      </c>
      <c r="R49" s="450" t="s">
        <v>677</v>
      </c>
      <c r="S49" s="450" t="s">
        <v>695</v>
      </c>
      <c r="T49" s="450"/>
      <c r="U49" s="450"/>
      <c r="V49" s="450"/>
      <c r="W49" s="450" t="s">
        <v>555</v>
      </c>
      <c r="X49" s="450" t="s">
        <v>914</v>
      </c>
      <c r="Y49" s="450" t="s">
        <v>665</v>
      </c>
      <c r="Z49" s="450" t="s">
        <v>915</v>
      </c>
      <c r="AA49" s="450"/>
      <c r="AB49" s="450">
        <v>10082815908</v>
      </c>
    </row>
    <row r="50" spans="1:28" ht="15.75" x14ac:dyDescent="0.3">
      <c r="A50" s="451">
        <v>45181</v>
      </c>
      <c r="B50" s="450" t="s">
        <v>860</v>
      </c>
      <c r="C50" s="450" t="s">
        <v>860</v>
      </c>
      <c r="D50" s="450" t="s">
        <v>554</v>
      </c>
      <c r="E50" s="456" t="s">
        <v>555</v>
      </c>
      <c r="F50" s="450">
        <f t="shared" ref="F50:F55" si="4">LEN(E50)</f>
        <v>11</v>
      </c>
      <c r="G50" s="456" t="s">
        <v>962</v>
      </c>
      <c r="H50" s="462" t="s">
        <v>543</v>
      </c>
      <c r="I50" s="452">
        <v>992</v>
      </c>
      <c r="J50" s="452"/>
      <c r="K50" s="452">
        <v>1042</v>
      </c>
      <c r="L50" s="450" t="s">
        <v>861</v>
      </c>
      <c r="M50" s="451">
        <v>45181</v>
      </c>
      <c r="N50" s="450">
        <v>18</v>
      </c>
      <c r="O50" s="450" t="s">
        <v>913</v>
      </c>
      <c r="P50" s="450" t="s">
        <v>914</v>
      </c>
      <c r="Q50" s="450" t="s">
        <v>555</v>
      </c>
      <c r="R50" s="450" t="s">
        <v>677</v>
      </c>
      <c r="S50" s="450" t="s">
        <v>695</v>
      </c>
      <c r="T50" s="450"/>
      <c r="U50" s="450"/>
      <c r="V50" s="450"/>
      <c r="W50" s="450" t="s">
        <v>555</v>
      </c>
      <c r="X50" s="450" t="s">
        <v>914</v>
      </c>
      <c r="Y50" s="450" t="s">
        <v>665</v>
      </c>
      <c r="Z50" s="450" t="s">
        <v>915</v>
      </c>
      <c r="AA50" s="450"/>
      <c r="AB50" s="450">
        <v>10454849056</v>
      </c>
    </row>
    <row r="51" spans="1:28" ht="15.75" x14ac:dyDescent="0.3">
      <c r="A51" s="451">
        <v>45208</v>
      </c>
      <c r="B51" s="450" t="s">
        <v>860</v>
      </c>
      <c r="C51" s="450" t="s">
        <v>860</v>
      </c>
      <c r="D51" s="450" t="s">
        <v>553</v>
      </c>
      <c r="E51" s="456" t="s">
        <v>874</v>
      </c>
      <c r="F51" s="450">
        <f t="shared" si="4"/>
        <v>11</v>
      </c>
      <c r="G51" s="456" t="s">
        <v>933</v>
      </c>
      <c r="H51" s="462" t="s">
        <v>543</v>
      </c>
      <c r="I51" s="452">
        <v>550</v>
      </c>
      <c r="J51" s="452"/>
      <c r="K51" s="452">
        <v>609.72</v>
      </c>
      <c r="L51" s="450" t="s">
        <v>861</v>
      </c>
      <c r="M51" s="451">
        <v>45208</v>
      </c>
      <c r="N51" s="450">
        <v>1696854327</v>
      </c>
      <c r="O51" s="450" t="s">
        <v>559</v>
      </c>
      <c r="P51" s="450" t="s">
        <v>873</v>
      </c>
      <c r="Q51" s="450" t="s">
        <v>874</v>
      </c>
      <c r="R51" s="450" t="s">
        <v>677</v>
      </c>
      <c r="S51" s="450" t="s">
        <v>695</v>
      </c>
      <c r="T51" s="450"/>
      <c r="U51" s="450"/>
      <c r="V51" s="450"/>
      <c r="W51" s="450" t="s">
        <v>874</v>
      </c>
      <c r="X51" s="450" t="s">
        <v>873</v>
      </c>
      <c r="Y51" s="450" t="s">
        <v>665</v>
      </c>
      <c r="Z51" s="450" t="s">
        <v>872</v>
      </c>
      <c r="AA51" s="450"/>
      <c r="AB51" s="450">
        <v>10669454529</v>
      </c>
    </row>
    <row r="52" spans="1:28" ht="15.75" x14ac:dyDescent="0.3">
      <c r="A52" s="451">
        <v>45215</v>
      </c>
      <c r="B52" s="450" t="s">
        <v>860</v>
      </c>
      <c r="C52" s="450" t="s">
        <v>860</v>
      </c>
      <c r="D52" s="450" t="s">
        <v>554</v>
      </c>
      <c r="E52" s="456" t="s">
        <v>555</v>
      </c>
      <c r="F52" s="450">
        <f t="shared" si="4"/>
        <v>11</v>
      </c>
      <c r="G52" s="456" t="s">
        <v>962</v>
      </c>
      <c r="H52" s="462" t="s">
        <v>543</v>
      </c>
      <c r="I52" s="452">
        <v>383</v>
      </c>
      <c r="J52" s="452"/>
      <c r="K52" s="452">
        <v>451.72</v>
      </c>
      <c r="L52" s="450" t="s">
        <v>861</v>
      </c>
      <c r="M52" s="451">
        <v>45215</v>
      </c>
      <c r="N52" s="450">
        <v>18</v>
      </c>
      <c r="O52" s="450" t="s">
        <v>913</v>
      </c>
      <c r="P52" s="450" t="s">
        <v>914</v>
      </c>
      <c r="Q52" s="450" t="s">
        <v>555</v>
      </c>
      <c r="R52" s="450" t="s">
        <v>677</v>
      </c>
      <c r="S52" s="450" t="s">
        <v>695</v>
      </c>
      <c r="T52" s="450"/>
      <c r="U52" s="450"/>
      <c r="V52" s="450"/>
      <c r="W52" s="450" t="s">
        <v>555</v>
      </c>
      <c r="X52" s="450" t="s">
        <v>914</v>
      </c>
      <c r="Y52" s="450" t="s">
        <v>665</v>
      </c>
      <c r="Z52" s="450" t="s">
        <v>915</v>
      </c>
      <c r="AA52" s="450"/>
      <c r="AB52" s="450">
        <v>10719802616</v>
      </c>
    </row>
    <row r="53" spans="1:28" ht="15.75" x14ac:dyDescent="0.3">
      <c r="A53" s="451">
        <v>45241</v>
      </c>
      <c r="B53" s="450" t="s">
        <v>860</v>
      </c>
      <c r="C53" s="450" t="s">
        <v>860</v>
      </c>
      <c r="D53" s="450" t="s">
        <v>554</v>
      </c>
      <c r="E53" s="456" t="s">
        <v>555</v>
      </c>
      <c r="F53" s="450">
        <f t="shared" si="4"/>
        <v>11</v>
      </c>
      <c r="G53" s="456" t="s">
        <v>962</v>
      </c>
      <c r="H53" s="462" t="s">
        <v>543</v>
      </c>
      <c r="I53" s="452">
        <v>390</v>
      </c>
      <c r="J53" s="452"/>
      <c r="K53" s="452">
        <v>459.72</v>
      </c>
      <c r="L53" s="450" t="s">
        <v>861</v>
      </c>
      <c r="M53" s="451">
        <v>45241</v>
      </c>
      <c r="N53" s="450">
        <v>18</v>
      </c>
      <c r="O53" s="450" t="s">
        <v>913</v>
      </c>
      <c r="P53" s="450" t="s">
        <v>914</v>
      </c>
      <c r="Q53" s="450" t="s">
        <v>555</v>
      </c>
      <c r="R53" s="450" t="s">
        <v>677</v>
      </c>
      <c r="S53" s="450" t="s">
        <v>695</v>
      </c>
      <c r="T53" s="450"/>
      <c r="U53" s="450"/>
      <c r="V53" s="450"/>
      <c r="W53" s="450" t="s">
        <v>555</v>
      </c>
      <c r="X53" s="450" t="s">
        <v>914</v>
      </c>
      <c r="Y53" s="450" t="s">
        <v>665</v>
      </c>
      <c r="Z53" s="450" t="s">
        <v>915</v>
      </c>
      <c r="AA53" s="450"/>
      <c r="AB53" s="450">
        <v>10935963051</v>
      </c>
    </row>
    <row r="54" spans="1:28" ht="15.75" x14ac:dyDescent="0.3">
      <c r="A54" s="451">
        <v>45253</v>
      </c>
      <c r="B54" s="450" t="s">
        <v>860</v>
      </c>
      <c r="C54" s="450" t="s">
        <v>860</v>
      </c>
      <c r="D54" s="450" t="s">
        <v>554</v>
      </c>
      <c r="E54" s="456" t="s">
        <v>555</v>
      </c>
      <c r="F54" s="450">
        <f t="shared" si="4"/>
        <v>11</v>
      </c>
      <c r="G54" s="456" t="s">
        <v>962</v>
      </c>
      <c r="H54" s="462" t="s">
        <v>543</v>
      </c>
      <c r="I54" s="452">
        <v>550</v>
      </c>
      <c r="J54" s="452"/>
      <c r="K54" s="452">
        <v>621.13</v>
      </c>
      <c r="L54" s="450" t="s">
        <v>861</v>
      </c>
      <c r="M54" s="451">
        <v>45253</v>
      </c>
      <c r="N54" s="450">
        <v>18</v>
      </c>
      <c r="O54" s="450" t="s">
        <v>913</v>
      </c>
      <c r="P54" s="450" t="s">
        <v>914</v>
      </c>
      <c r="Q54" s="450" t="s">
        <v>555</v>
      </c>
      <c r="R54" s="450" t="s">
        <v>677</v>
      </c>
      <c r="S54" s="450" t="s">
        <v>695</v>
      </c>
      <c r="T54" s="450"/>
      <c r="U54" s="450"/>
      <c r="V54" s="450"/>
      <c r="W54" s="450" t="s">
        <v>555</v>
      </c>
      <c r="X54" s="450" t="s">
        <v>914</v>
      </c>
      <c r="Y54" s="450" t="s">
        <v>665</v>
      </c>
      <c r="Z54" s="450" t="s">
        <v>915</v>
      </c>
      <c r="AA54" s="450"/>
      <c r="AB54" s="450">
        <v>11030632979</v>
      </c>
    </row>
    <row r="55" spans="1:28" ht="15.75" x14ac:dyDescent="0.3">
      <c r="A55" s="451">
        <v>45274</v>
      </c>
      <c r="B55" s="450" t="s">
        <v>860</v>
      </c>
      <c r="C55" s="450" t="s">
        <v>860</v>
      </c>
      <c r="D55" s="450" t="s">
        <v>554</v>
      </c>
      <c r="E55" s="456" t="s">
        <v>555</v>
      </c>
      <c r="F55" s="450">
        <f t="shared" si="4"/>
        <v>11</v>
      </c>
      <c r="G55" s="456" t="s">
        <v>962</v>
      </c>
      <c r="H55" s="462" t="s">
        <v>543</v>
      </c>
      <c r="I55" s="452">
        <v>1002</v>
      </c>
      <c r="J55" s="452"/>
      <c r="K55" s="452">
        <v>1082.1300000000001</v>
      </c>
      <c r="L55" s="450" t="s">
        <v>861</v>
      </c>
      <c r="M55" s="451">
        <v>45274</v>
      </c>
      <c r="N55" s="450">
        <v>18</v>
      </c>
      <c r="O55" s="450" t="s">
        <v>913</v>
      </c>
      <c r="P55" s="450" t="s">
        <v>926</v>
      </c>
      <c r="Q55" s="450" t="s">
        <v>555</v>
      </c>
      <c r="R55" s="450" t="s">
        <v>677</v>
      </c>
      <c r="S55" s="450" t="s">
        <v>695</v>
      </c>
      <c r="T55" s="450"/>
      <c r="U55" s="450"/>
      <c r="V55" s="450"/>
      <c r="W55" s="450" t="s">
        <v>555</v>
      </c>
      <c r="X55" s="450" t="s">
        <v>926</v>
      </c>
      <c r="Y55" s="450" t="s">
        <v>665</v>
      </c>
      <c r="Z55" s="450" t="s">
        <v>915</v>
      </c>
      <c r="AA55" s="450"/>
      <c r="AB55" s="450">
        <v>11202672260</v>
      </c>
    </row>
  </sheetData>
  <autoFilter ref="A1:AE55" xr:uid="{C9CFA842-3066-4266-B059-2DC30DBFCAA8}"/>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M89"/>
  <sheetViews>
    <sheetView showGridLines="0" tabSelected="1" view="pageBreakPreview" zoomScale="55" zoomScaleNormal="100" zoomScaleSheetLayoutView="55" workbookViewId="0">
      <selection activeCell="F25" sqref="F25"/>
    </sheetView>
  </sheetViews>
  <sheetFormatPr defaultColWidth="9.140625" defaultRowHeight="15" x14ac:dyDescent="0.2"/>
  <cols>
    <col min="1" max="1" width="9.7109375" style="376" customWidth="1"/>
    <col min="2" max="2" width="19.7109375" style="376" customWidth="1"/>
    <col min="3" max="3" width="18.85546875" style="376" customWidth="1"/>
    <col min="4" max="4" width="15.140625" style="376" customWidth="1"/>
    <col min="5" max="5" width="25.7109375" style="376" customWidth="1"/>
    <col min="6" max="6" width="19.140625" style="412" customWidth="1"/>
    <col min="7" max="7" width="24.7109375" style="412" customWidth="1"/>
    <col min="8" max="8" width="24" style="412" bestFit="1" customWidth="1"/>
    <col min="9" max="9" width="16.42578125" style="376" bestFit="1" customWidth="1"/>
    <col min="10" max="10" width="36.28515625" style="376" customWidth="1"/>
    <col min="11" max="11" width="16.42578125" style="409" customWidth="1"/>
    <col min="12" max="12" width="13.140625" style="376" bestFit="1" customWidth="1"/>
    <col min="13" max="13" width="15.28515625" style="376" customWidth="1"/>
    <col min="14" max="16384" width="9.140625" style="376"/>
  </cols>
  <sheetData>
    <row r="1" spans="1:13" s="352" customFormat="1" x14ac:dyDescent="0.2">
      <c r="A1" s="437" t="s">
        <v>488</v>
      </c>
      <c r="B1" s="438"/>
      <c r="C1" s="439"/>
      <c r="D1" s="439"/>
      <c r="E1" s="440"/>
      <c r="F1" s="441"/>
      <c r="G1" s="440"/>
      <c r="H1" s="442"/>
      <c r="I1" s="439"/>
      <c r="J1" s="440"/>
      <c r="K1" s="440"/>
      <c r="L1" s="440"/>
      <c r="M1" s="443" t="s">
        <v>94</v>
      </c>
    </row>
    <row r="2" spans="1:13" s="352" customFormat="1" x14ac:dyDescent="0.2">
      <c r="A2" s="197" t="s">
        <v>123</v>
      </c>
      <c r="B2" s="353"/>
      <c r="C2" s="353"/>
      <c r="D2" s="353"/>
      <c r="E2" s="354"/>
      <c r="F2" s="194"/>
      <c r="G2" s="354"/>
      <c r="H2" s="196"/>
      <c r="I2" s="353"/>
      <c r="J2" s="354"/>
      <c r="K2" s="354"/>
      <c r="L2" s="356" t="s">
        <v>972</v>
      </c>
      <c r="M2" s="444"/>
    </row>
    <row r="3" spans="1:13" s="352" customFormat="1" x14ac:dyDescent="0.2">
      <c r="A3" s="357"/>
      <c r="B3" s="353"/>
      <c r="C3" s="358"/>
      <c r="D3" s="359"/>
      <c r="E3" s="354"/>
      <c r="F3" s="360"/>
      <c r="G3" s="354"/>
      <c r="H3" s="354"/>
      <c r="I3" s="194"/>
      <c r="J3" s="353"/>
      <c r="K3" s="354"/>
      <c r="L3" s="353"/>
      <c r="M3" s="362"/>
    </row>
    <row r="4" spans="1:13" s="352" customFormat="1" x14ac:dyDescent="0.3">
      <c r="A4" s="205" t="s">
        <v>248</v>
      </c>
      <c r="B4" s="194"/>
      <c r="C4" s="194"/>
      <c r="D4" s="203" t="s">
        <v>565</v>
      </c>
      <c r="E4" s="363"/>
      <c r="F4" s="364"/>
      <c r="G4" s="365"/>
      <c r="H4" s="366"/>
      <c r="I4" s="363"/>
      <c r="J4" s="367"/>
      <c r="K4" s="361"/>
      <c r="L4" s="365"/>
      <c r="M4" s="368"/>
    </row>
    <row r="5" spans="1:13" s="352" customFormat="1" ht="15.75" thickBot="1" x14ac:dyDescent="0.25">
      <c r="A5" s="195"/>
      <c r="B5" s="354"/>
      <c r="C5" s="369"/>
      <c r="D5" s="370"/>
      <c r="E5" s="354"/>
      <c r="F5" s="371"/>
      <c r="G5" s="371"/>
      <c r="H5" s="371"/>
      <c r="I5" s="354"/>
      <c r="J5" s="353"/>
      <c r="K5" s="361"/>
      <c r="L5" s="353"/>
      <c r="M5" s="362"/>
    </row>
    <row r="6" spans="1:13" ht="33" customHeight="1" thickBot="1" x14ac:dyDescent="0.25">
      <c r="A6" s="372"/>
      <c r="B6" s="373"/>
      <c r="C6" s="374"/>
      <c r="D6" s="374"/>
      <c r="E6" s="523" t="s">
        <v>456</v>
      </c>
      <c r="F6" s="524"/>
      <c r="G6" s="524"/>
      <c r="H6" s="525"/>
      <c r="I6" s="526" t="s">
        <v>469</v>
      </c>
      <c r="J6" s="526"/>
      <c r="K6" s="526"/>
      <c r="L6" s="527"/>
      <c r="M6" s="375"/>
    </row>
    <row r="7" spans="1:13" s="385" customFormat="1" ht="50.25" thickBot="1" x14ac:dyDescent="0.25">
      <c r="A7" s="377" t="s">
        <v>64</v>
      </c>
      <c r="B7" s="378" t="s">
        <v>124</v>
      </c>
      <c r="C7" s="378" t="s">
        <v>487</v>
      </c>
      <c r="D7" s="379" t="s">
        <v>254</v>
      </c>
      <c r="E7" s="380" t="s">
        <v>489</v>
      </c>
      <c r="F7" s="380" t="s">
        <v>429</v>
      </c>
      <c r="G7" s="380" t="s">
        <v>417</v>
      </c>
      <c r="H7" s="380" t="s">
        <v>416</v>
      </c>
      <c r="I7" s="380" t="s">
        <v>373</v>
      </c>
      <c r="J7" s="381" t="s">
        <v>251</v>
      </c>
      <c r="K7" s="382" t="s">
        <v>486</v>
      </c>
      <c r="L7" s="383" t="s">
        <v>209</v>
      </c>
      <c r="M7" s="384" t="s">
        <v>210</v>
      </c>
    </row>
    <row r="8" spans="1:13" s="390" customFormat="1" ht="14.45" customHeight="1" thickBot="1" x14ac:dyDescent="0.25">
      <c r="A8" s="466">
        <v>1</v>
      </c>
      <c r="B8" s="387">
        <v>2</v>
      </c>
      <c r="C8" s="416">
        <v>3</v>
      </c>
      <c r="D8" s="388">
        <v>4</v>
      </c>
      <c r="E8" s="386">
        <v>5</v>
      </c>
      <c r="F8" s="387">
        <v>6</v>
      </c>
      <c r="G8" s="388">
        <v>7</v>
      </c>
      <c r="H8" s="387">
        <v>8</v>
      </c>
      <c r="I8" s="386">
        <v>9</v>
      </c>
      <c r="J8" s="387">
        <v>10</v>
      </c>
      <c r="K8" s="387">
        <v>11</v>
      </c>
      <c r="L8" s="389">
        <v>12</v>
      </c>
      <c r="M8" s="384">
        <v>13</v>
      </c>
    </row>
    <row r="9" spans="1:13" ht="34.15" customHeight="1" x14ac:dyDescent="0.3">
      <c r="A9" s="467">
        <v>1</v>
      </c>
      <c r="B9" s="463">
        <v>44930</v>
      </c>
      <c r="C9" s="418" t="s">
        <v>494</v>
      </c>
      <c r="D9" s="469">
        <f>შემოწირულობა!I2</f>
        <v>500</v>
      </c>
      <c r="E9" s="419" t="str">
        <f>შემოწირულობა!D2</f>
        <v>დავით ცეცხლაძე</v>
      </c>
      <c r="F9" s="413" t="s">
        <v>552</v>
      </c>
      <c r="G9" s="470" t="str">
        <f>შემოწირულობა!G2</f>
        <v xml:space="preserve"> GE04TB7095645064300038</v>
      </c>
      <c r="H9" s="417" t="str">
        <f>შემოწირულობა!H2</f>
        <v>თიბისი ბანკი</v>
      </c>
      <c r="I9" s="401"/>
      <c r="J9" s="402"/>
      <c r="K9" s="403"/>
      <c r="L9" s="404"/>
      <c r="M9" s="405"/>
    </row>
    <row r="10" spans="1:13" ht="30" x14ac:dyDescent="0.3">
      <c r="A10" s="467">
        <v>2</v>
      </c>
      <c r="B10" s="463">
        <v>44931</v>
      </c>
      <c r="C10" s="418" t="s">
        <v>494</v>
      </c>
      <c r="D10" s="469">
        <f>შემოწირულობა!I3</f>
        <v>750</v>
      </c>
      <c r="E10" s="419" t="str">
        <f>შემოწირულობა!D3</f>
        <v>გია გოთუა</v>
      </c>
      <c r="F10" s="413" t="s">
        <v>538</v>
      </c>
      <c r="G10" s="470" t="str">
        <f>შემოწირულობა!G3</f>
        <v>GE93TB1120000006112111</v>
      </c>
      <c r="H10" s="417" t="str">
        <f>შემოწირულობა!H3</f>
        <v>თიბისი ბანკი</v>
      </c>
      <c r="I10" s="391"/>
      <c r="J10" s="392"/>
      <c r="K10" s="393"/>
      <c r="L10" s="394"/>
      <c r="M10" s="395"/>
    </row>
    <row r="11" spans="1:13" ht="45" x14ac:dyDescent="0.3">
      <c r="A11" s="467">
        <v>3</v>
      </c>
      <c r="B11" s="463">
        <v>44936</v>
      </c>
      <c r="C11" s="418" t="s">
        <v>494</v>
      </c>
      <c r="D11" s="469">
        <f>შემოწირულობა!I4</f>
        <v>1500</v>
      </c>
      <c r="E11" s="419" t="str">
        <f>შემოწირულობა!D4</f>
        <v>ვეშაგური თენგიზ</v>
      </c>
      <c r="F11" s="413" t="s">
        <v>867</v>
      </c>
      <c r="G11" s="470" t="str">
        <f>შემოწირულობა!G4</f>
        <v xml:space="preserve"> GE58BG0000000365932654</v>
      </c>
      <c r="H11" s="417" t="str">
        <f>შემოწირულობა!H4</f>
        <v>საქართველოს ბანკი</v>
      </c>
      <c r="I11" s="396"/>
      <c r="J11" s="397"/>
      <c r="K11" s="398"/>
      <c r="L11" s="399"/>
      <c r="M11" s="400"/>
    </row>
    <row r="12" spans="1:13" ht="30" x14ac:dyDescent="0.3">
      <c r="A12" s="467">
        <v>4</v>
      </c>
      <c r="B12" s="463">
        <v>44936</v>
      </c>
      <c r="C12" s="418" t="s">
        <v>494</v>
      </c>
      <c r="D12" s="469">
        <f>შემოწირულობა!I5</f>
        <v>600</v>
      </c>
      <c r="E12" s="419" t="str">
        <f>შემოწირულობა!D5</f>
        <v>ალექსანდრე ბრეგვაძე</v>
      </c>
      <c r="F12" s="413" t="s">
        <v>871</v>
      </c>
      <c r="G12" s="470" t="str">
        <f>შემოწირულობა!G5</f>
        <v xml:space="preserve"> GE92TB7603945061600010</v>
      </c>
      <c r="H12" s="417" t="str">
        <f>შემოწირულობა!H5</f>
        <v>თიბისი ბანკი</v>
      </c>
      <c r="I12" s="396"/>
      <c r="J12" s="397"/>
      <c r="K12" s="398"/>
      <c r="L12" s="399"/>
      <c r="M12" s="400"/>
    </row>
    <row r="13" spans="1:13" ht="30" x14ac:dyDescent="0.3">
      <c r="A13" s="467">
        <v>5</v>
      </c>
      <c r="B13" s="463">
        <v>44938</v>
      </c>
      <c r="C13" s="418" t="s">
        <v>494</v>
      </c>
      <c r="D13" s="469">
        <f>შემოწირულობა!I6</f>
        <v>1415</v>
      </c>
      <c r="E13" s="419" t="str">
        <f>შემოწირულობა!D6</f>
        <v>კახაბერ ელიზბარაშვილი</v>
      </c>
      <c r="F13" s="413" t="s">
        <v>874</v>
      </c>
      <c r="G13" s="470" t="str">
        <f>შემოწირულობა!G6</f>
        <v xml:space="preserve"> GE60TB7073545064300038</v>
      </c>
      <c r="H13" s="417" t="str">
        <f>შემოწირულობა!H6</f>
        <v>თიბისი ბანკი</v>
      </c>
      <c r="I13" s="396"/>
      <c r="J13" s="397"/>
      <c r="K13" s="398"/>
      <c r="L13" s="399"/>
      <c r="M13" s="400"/>
    </row>
    <row r="14" spans="1:13" ht="30" x14ac:dyDescent="0.3">
      <c r="A14" s="467">
        <v>6</v>
      </c>
      <c r="B14" s="463">
        <v>44939</v>
      </c>
      <c r="C14" s="418" t="s">
        <v>494</v>
      </c>
      <c r="D14" s="469">
        <f>შემოწირულობა!I7</f>
        <v>625</v>
      </c>
      <c r="E14" s="419" t="str">
        <f>შემოწირულობა!D7</f>
        <v>გოჩა ხუციძე</v>
      </c>
      <c r="F14" s="413" t="s">
        <v>513</v>
      </c>
      <c r="G14" s="470" t="str">
        <f>შემოწირულობა!G7</f>
        <v xml:space="preserve"> GE95TB7140645064300030</v>
      </c>
      <c r="H14" s="417" t="str">
        <f>შემოწირულობა!H7</f>
        <v>თიბისი ბანკი</v>
      </c>
      <c r="I14" s="396"/>
      <c r="J14" s="397"/>
      <c r="K14" s="398"/>
      <c r="L14" s="399"/>
      <c r="M14" s="400"/>
    </row>
    <row r="15" spans="1:13" ht="30" x14ac:dyDescent="0.3">
      <c r="A15" s="467">
        <v>7</v>
      </c>
      <c r="B15" s="463">
        <v>44940</v>
      </c>
      <c r="C15" s="418" t="s">
        <v>494</v>
      </c>
      <c r="D15" s="469">
        <f>შემოწირულობა!I8</f>
        <v>500</v>
      </c>
      <c r="E15" s="419" t="str">
        <f>შემოწირულობა!D8</f>
        <v>გიორგი რატიანი</v>
      </c>
      <c r="F15" s="413" t="s">
        <v>503</v>
      </c>
      <c r="G15" s="470" t="str">
        <f>შემოწირულობა!G8</f>
        <v xml:space="preserve"> GE46TB7059245068100010</v>
      </c>
      <c r="H15" s="417" t="str">
        <f>შემოწირულობა!H8</f>
        <v>თიბისი ბანკი</v>
      </c>
      <c r="I15" s="396"/>
      <c r="J15" s="397"/>
      <c r="K15" s="398"/>
      <c r="L15" s="399"/>
      <c r="M15" s="400"/>
    </row>
    <row r="16" spans="1:13" ht="30" x14ac:dyDescent="0.3">
      <c r="A16" s="467">
        <v>8</v>
      </c>
      <c r="B16" s="463">
        <v>44940</v>
      </c>
      <c r="C16" s="418" t="s">
        <v>494</v>
      </c>
      <c r="D16" s="469">
        <f>შემოწირულობა!I9</f>
        <v>625</v>
      </c>
      <c r="E16" s="419" t="str">
        <f>შემოწირულობა!D9</f>
        <v>ალექსანდრე ბენდელიანი</v>
      </c>
      <c r="F16" s="413" t="s">
        <v>521</v>
      </c>
      <c r="G16" s="470" t="str">
        <f>შემოწირულობა!G9</f>
        <v xml:space="preserve"> GE40TB7468845064300033</v>
      </c>
      <c r="H16" s="417" t="str">
        <f>შემოწირულობა!H9</f>
        <v>თიბისი ბანკი</v>
      </c>
      <c r="I16" s="396"/>
      <c r="J16" s="397"/>
      <c r="K16" s="398"/>
      <c r="L16" s="399"/>
      <c r="M16" s="400"/>
    </row>
    <row r="17" spans="1:13" ht="60" x14ac:dyDescent="0.3">
      <c r="A17" s="467">
        <v>9</v>
      </c>
      <c r="B17" s="463">
        <v>44942</v>
      </c>
      <c r="C17" s="418" t="s">
        <v>494</v>
      </c>
      <c r="D17" s="469">
        <f>შემოწირულობა!I10</f>
        <v>1000</v>
      </c>
      <c r="E17" s="419" t="str">
        <f>შემოწირულობა!D10</f>
        <v>ტერმინალებში მიღებული თიბისი ბანკის გადახდების სატრანზიტო (პროვაიდერი)</v>
      </c>
      <c r="F17" s="413" t="s">
        <v>748</v>
      </c>
      <c r="G17" s="470" t="str">
        <f>შემოწირულობა!G10</f>
        <v xml:space="preserve"> GE69TB0000000251140006</v>
      </c>
      <c r="H17" s="417" t="str">
        <f>შემოწირულობა!H10</f>
        <v>თიბისი ბანკი</v>
      </c>
      <c r="I17" s="396"/>
      <c r="J17" s="397"/>
      <c r="K17" s="398"/>
      <c r="L17" s="399"/>
      <c r="M17" s="400"/>
    </row>
    <row r="18" spans="1:13" ht="30" x14ac:dyDescent="0.3">
      <c r="A18" s="467">
        <v>10</v>
      </c>
      <c r="B18" s="463">
        <v>44942</v>
      </c>
      <c r="C18" s="418" t="s">
        <v>494</v>
      </c>
      <c r="D18" s="469">
        <f>შემოწირულობა!I11</f>
        <v>1900</v>
      </c>
      <c r="E18" s="419" t="str">
        <f>შემოწირულობა!D11</f>
        <v>გიორგი სულაკაძე</v>
      </c>
      <c r="F18" s="413" t="s">
        <v>524</v>
      </c>
      <c r="G18" s="470" t="str">
        <f>შემოწირულობა!G11</f>
        <v xml:space="preserve"> GE89TB7845145064300027</v>
      </c>
      <c r="H18" s="417" t="str">
        <f>შემოწირულობა!H11</f>
        <v>თიბისი ბანკი</v>
      </c>
      <c r="I18" s="396"/>
      <c r="J18" s="397"/>
      <c r="K18" s="398"/>
      <c r="L18" s="399"/>
      <c r="M18" s="400"/>
    </row>
    <row r="19" spans="1:13" ht="30" x14ac:dyDescent="0.3">
      <c r="A19" s="467">
        <v>11</v>
      </c>
      <c r="B19" s="463">
        <v>44942</v>
      </c>
      <c r="C19" s="418" t="s">
        <v>494</v>
      </c>
      <c r="D19" s="469">
        <f>შემოწირულობა!I12</f>
        <v>400</v>
      </c>
      <c r="E19" s="419" t="str">
        <f>შემოწირულობა!D12</f>
        <v>ი/მ გიორგი ნაჭყებია</v>
      </c>
      <c r="F19" s="413" t="s">
        <v>518</v>
      </c>
      <c r="G19" s="470" t="str">
        <f>შემოწირულობა!G12</f>
        <v xml:space="preserve"> GE28TB7553045064300016</v>
      </c>
      <c r="H19" s="417" t="str">
        <f>შემოწირულობა!H12</f>
        <v>თიბისი ბანკი</v>
      </c>
      <c r="I19" s="396"/>
      <c r="J19" s="397"/>
      <c r="K19" s="398"/>
      <c r="L19" s="399"/>
      <c r="M19" s="400"/>
    </row>
    <row r="20" spans="1:13" ht="30" x14ac:dyDescent="0.3">
      <c r="A20" s="467">
        <v>12</v>
      </c>
      <c r="B20" s="463">
        <v>44942</v>
      </c>
      <c r="C20" s="418" t="s">
        <v>494</v>
      </c>
      <c r="D20" s="469">
        <f>შემოწირულობა!I13</f>
        <v>1875</v>
      </c>
      <c r="E20" s="419" t="str">
        <f>შემოწირულობა!D13</f>
        <v>მერაბი გიგანი</v>
      </c>
      <c r="F20" s="413" t="s">
        <v>500</v>
      </c>
      <c r="G20" s="470" t="str">
        <f>შემოწირულობა!G13</f>
        <v xml:space="preserve"> GE47TB7219945064300033</v>
      </c>
      <c r="H20" s="417" t="str">
        <f>შემოწირულობა!H13</f>
        <v>თიბისი ბანკი</v>
      </c>
      <c r="I20" s="396"/>
      <c r="J20" s="397"/>
      <c r="K20" s="398"/>
      <c r="L20" s="399"/>
      <c r="M20" s="400"/>
    </row>
    <row r="21" spans="1:13" ht="30" x14ac:dyDescent="0.3">
      <c r="A21" s="467">
        <v>13</v>
      </c>
      <c r="B21" s="463">
        <v>44942</v>
      </c>
      <c r="C21" s="418" t="s">
        <v>494</v>
      </c>
      <c r="D21" s="469">
        <f>შემოწირულობა!I14</f>
        <v>1000</v>
      </c>
      <c r="E21" s="419" t="str">
        <f>შემოწირულობა!D14</f>
        <v>ნათია კვესელავა</v>
      </c>
      <c r="F21" s="413" t="s">
        <v>748</v>
      </c>
      <c r="G21" s="470" t="str">
        <f>შემოწირულობა!G14</f>
        <v xml:space="preserve"> GE39TB7702145064300026</v>
      </c>
      <c r="H21" s="417" t="str">
        <f>შემოწირულობა!H14</f>
        <v>თიბისი ბანკი</v>
      </c>
      <c r="I21" s="396"/>
      <c r="J21" s="397"/>
      <c r="K21" s="398"/>
      <c r="L21" s="399"/>
      <c r="M21" s="400"/>
    </row>
    <row r="22" spans="1:13" ht="30" x14ac:dyDescent="0.3">
      <c r="A22" s="467">
        <v>14</v>
      </c>
      <c r="B22" s="463">
        <v>44943</v>
      </c>
      <c r="C22" s="418" t="s">
        <v>494</v>
      </c>
      <c r="D22" s="469">
        <f>შემოწირულობა!I15</f>
        <v>250</v>
      </c>
      <c r="E22" s="419" t="str">
        <f>შემოწირულობა!D15</f>
        <v>ნინო ჭკადუა</v>
      </c>
      <c r="F22" s="413" t="s">
        <v>888</v>
      </c>
      <c r="G22" s="470" t="str">
        <f>შემოწირულობა!G15</f>
        <v xml:space="preserve"> GE86TB7146345064300004</v>
      </c>
      <c r="H22" s="417" t="str">
        <f>შემოწირულობა!H15</f>
        <v>თიბისი ბანკი</v>
      </c>
      <c r="I22" s="396"/>
      <c r="J22" s="397"/>
      <c r="K22" s="398"/>
      <c r="L22" s="399"/>
      <c r="M22" s="400"/>
    </row>
    <row r="23" spans="1:13" ht="30" x14ac:dyDescent="0.3">
      <c r="A23" s="467">
        <v>15</v>
      </c>
      <c r="B23" s="463">
        <v>44943</v>
      </c>
      <c r="C23" s="418" t="s">
        <v>494</v>
      </c>
      <c r="D23" s="469">
        <f>შემოწირულობა!I16</f>
        <v>750</v>
      </c>
      <c r="E23" s="419" t="str">
        <f>შემოწირულობა!D16</f>
        <v>ი/მ გოგი ქადიძე</v>
      </c>
      <c r="F23" s="413" t="s">
        <v>507</v>
      </c>
      <c r="G23" s="470" t="str">
        <f>შემოწირულობა!G16</f>
        <v xml:space="preserve"> GE43TB7435545061100062</v>
      </c>
      <c r="H23" s="417" t="str">
        <f>შემოწირულობა!H16</f>
        <v>თიბისი ბანკი</v>
      </c>
      <c r="I23" s="396"/>
      <c r="J23" s="397"/>
      <c r="K23" s="398"/>
      <c r="L23" s="399"/>
      <c r="M23" s="400"/>
    </row>
    <row r="24" spans="1:13" ht="30" x14ac:dyDescent="0.3">
      <c r="A24" s="467">
        <v>16</v>
      </c>
      <c r="B24" s="463">
        <v>44943</v>
      </c>
      <c r="C24" s="418" t="s">
        <v>494</v>
      </c>
      <c r="D24" s="469">
        <f>შემოწირულობა!I17</f>
        <v>750</v>
      </c>
      <c r="E24" s="419" t="str">
        <f>შემოწირულობა!D17</f>
        <v>გია გოთუა</v>
      </c>
      <c r="F24" s="413" t="s">
        <v>538</v>
      </c>
      <c r="G24" s="470" t="str">
        <f>შემოწირულობა!G17</f>
        <v xml:space="preserve"> GE66TB7696745064300004</v>
      </c>
      <c r="H24" s="417" t="str">
        <f>შემოწირულობა!H17</f>
        <v>თიბისი ბანკი</v>
      </c>
      <c r="I24" s="396"/>
      <c r="J24" s="397"/>
      <c r="K24" s="398"/>
      <c r="L24" s="399"/>
      <c r="M24" s="400"/>
    </row>
    <row r="25" spans="1:13" ht="30" x14ac:dyDescent="0.3">
      <c r="A25" s="467">
        <v>17</v>
      </c>
      <c r="B25" s="463">
        <v>44946</v>
      </c>
      <c r="C25" s="418" t="s">
        <v>494</v>
      </c>
      <c r="D25" s="469">
        <f>შემოწირულობა!I18</f>
        <v>1460</v>
      </c>
      <c r="E25" s="419" t="str">
        <f>შემოწირულობა!D18</f>
        <v>კახაბერ ელიზბარაშვილი</v>
      </c>
      <c r="F25" s="413" t="s">
        <v>874</v>
      </c>
      <c r="G25" s="470" t="str">
        <f>შემოწირულობა!G18</f>
        <v xml:space="preserve"> GE60TB7073545064300038</v>
      </c>
      <c r="H25" s="417" t="str">
        <f>შემოწირულობა!H18</f>
        <v>თიბისი ბანკი</v>
      </c>
      <c r="I25" s="396"/>
      <c r="J25" s="397"/>
      <c r="K25" s="398"/>
      <c r="L25" s="399"/>
      <c r="M25" s="400"/>
    </row>
    <row r="26" spans="1:13" ht="30" x14ac:dyDescent="0.3">
      <c r="A26" s="467">
        <v>18</v>
      </c>
      <c r="B26" s="463">
        <v>44946</v>
      </c>
      <c r="C26" s="418" t="s">
        <v>494</v>
      </c>
      <c r="D26" s="469">
        <f>შემოწირულობა!I19</f>
        <v>300</v>
      </c>
      <c r="E26" s="419" t="str">
        <f>შემოწირულობა!D19</f>
        <v>გია დუნდუა</v>
      </c>
      <c r="F26" s="413" t="s">
        <v>533</v>
      </c>
      <c r="G26" s="470" t="str">
        <f>შემოწირულობა!G19</f>
        <v xml:space="preserve"> GE66TB7096545068100016</v>
      </c>
      <c r="H26" s="417" t="str">
        <f>შემოწირულობა!H19</f>
        <v>თიბისი ბანკი</v>
      </c>
      <c r="I26" s="396"/>
      <c r="J26" s="397"/>
      <c r="K26" s="398"/>
      <c r="L26" s="399"/>
      <c r="M26" s="400"/>
    </row>
    <row r="27" spans="1:13" ht="30" x14ac:dyDescent="0.3">
      <c r="A27" s="467">
        <v>19</v>
      </c>
      <c r="B27" s="463">
        <v>44948</v>
      </c>
      <c r="C27" s="418" t="s">
        <v>494</v>
      </c>
      <c r="D27" s="469">
        <f>შემოწირულობა!I20</f>
        <v>110</v>
      </c>
      <c r="E27" s="419" t="str">
        <f>შემოწირულობა!D20</f>
        <v>რომანოზ გოგიბერიძე</v>
      </c>
      <c r="F27" s="413" t="s">
        <v>541</v>
      </c>
      <c r="G27" s="470" t="str">
        <f>შემოწირულობა!G20</f>
        <v xml:space="preserve"> GE23TB7670945064300031</v>
      </c>
      <c r="H27" s="417" t="str">
        <f>შემოწირულობა!H20</f>
        <v>თიბისი ბანკი</v>
      </c>
      <c r="I27" s="396"/>
      <c r="J27" s="397"/>
      <c r="K27" s="398"/>
      <c r="L27" s="399"/>
      <c r="M27" s="400"/>
    </row>
    <row r="28" spans="1:13" ht="30" x14ac:dyDescent="0.3">
      <c r="A28" s="467">
        <v>20</v>
      </c>
      <c r="B28" s="463">
        <v>44950</v>
      </c>
      <c r="C28" s="418" t="s">
        <v>494</v>
      </c>
      <c r="D28" s="469">
        <f>შემოწირულობა!I21</f>
        <v>625</v>
      </c>
      <c r="E28" s="419" t="str">
        <f>შემოწირულობა!D21</f>
        <v>ნიკა ქომეთიანი</v>
      </c>
      <c r="F28" s="413" t="s">
        <v>516</v>
      </c>
      <c r="G28" s="470" t="str">
        <f>შემოწირულობა!G21</f>
        <v xml:space="preserve"> GE87TB7874645068100018</v>
      </c>
      <c r="H28" s="417" t="str">
        <f>შემოწირულობა!H21</f>
        <v>თიბისი ბანკი</v>
      </c>
      <c r="I28" s="396"/>
      <c r="J28" s="397"/>
      <c r="K28" s="398"/>
      <c r="L28" s="399"/>
      <c r="M28" s="400"/>
    </row>
    <row r="29" spans="1:13" ht="30" x14ac:dyDescent="0.3">
      <c r="A29" s="467">
        <v>21</v>
      </c>
      <c r="B29" s="463">
        <v>44950</v>
      </c>
      <c r="C29" s="418" t="s">
        <v>494</v>
      </c>
      <c r="D29" s="469">
        <f>შემოწირულობა!I22</f>
        <v>625</v>
      </c>
      <c r="E29" s="419" t="str">
        <f>შემოწირულობა!D22</f>
        <v>გოჩა ხუციძე</v>
      </c>
      <c r="F29" s="413" t="s">
        <v>513</v>
      </c>
      <c r="G29" s="470" t="str">
        <f>შემოწირულობა!G22</f>
        <v xml:space="preserve"> GE95TB7140645064300030</v>
      </c>
      <c r="H29" s="417" t="str">
        <f>შემოწირულობა!H22</f>
        <v>თიბისი ბანკი</v>
      </c>
      <c r="I29" s="401"/>
      <c r="J29" s="402"/>
      <c r="K29" s="403"/>
      <c r="L29" s="404"/>
      <c r="M29" s="405"/>
    </row>
    <row r="30" spans="1:13" ht="30" x14ac:dyDescent="0.3">
      <c r="A30" s="467">
        <v>22</v>
      </c>
      <c r="B30" s="463">
        <v>44951</v>
      </c>
      <c r="C30" s="418" t="s">
        <v>494</v>
      </c>
      <c r="D30" s="469">
        <f>შემოწირულობა!I23</f>
        <v>800</v>
      </c>
      <c r="E30" s="419" t="str">
        <f>შემოწირულობა!D23</f>
        <v>ოთარი მუსელიანი</v>
      </c>
      <c r="F30" s="413" t="s">
        <v>527</v>
      </c>
      <c r="G30" s="470" t="str">
        <f>შემოწირულობა!G23</f>
        <v xml:space="preserve"> GE06TB7698245061100009</v>
      </c>
      <c r="H30" s="417" t="str">
        <f>შემოწირულობა!H23</f>
        <v>თიბისი ბანკი</v>
      </c>
      <c r="I30" s="401"/>
      <c r="J30" s="402"/>
      <c r="K30" s="403"/>
      <c r="L30" s="404"/>
      <c r="M30" s="405"/>
    </row>
    <row r="31" spans="1:13" ht="30" x14ac:dyDescent="0.3">
      <c r="A31" s="467">
        <v>23</v>
      </c>
      <c r="B31" s="463">
        <v>44956</v>
      </c>
      <c r="C31" s="418" t="s">
        <v>494</v>
      </c>
      <c r="D31" s="469">
        <f>შემოწირულობა!I24</f>
        <v>4200</v>
      </c>
      <c r="E31" s="419" t="str">
        <f>შემოწირულობა!D24</f>
        <v>ზურაბ კობახიძე</v>
      </c>
      <c r="F31" s="413" t="s">
        <v>546</v>
      </c>
      <c r="G31" s="470" t="str">
        <f>შემოწირულობა!G24</f>
        <v xml:space="preserve"> GE02TB7534945064300031</v>
      </c>
      <c r="H31" s="417" t="str">
        <f>შემოწირულობა!H24</f>
        <v>თიბისი ბანკი</v>
      </c>
      <c r="I31" s="401"/>
      <c r="J31" s="402"/>
      <c r="K31" s="403"/>
      <c r="L31" s="404"/>
      <c r="M31" s="405"/>
    </row>
    <row r="32" spans="1:13" ht="30" x14ac:dyDescent="0.3">
      <c r="A32" s="467">
        <v>24</v>
      </c>
      <c r="B32" s="463">
        <v>44957</v>
      </c>
      <c r="C32" s="418" t="s">
        <v>494</v>
      </c>
      <c r="D32" s="469">
        <f>შემოწირულობა!I25</f>
        <v>625</v>
      </c>
      <c r="E32" s="419" t="str">
        <f>შემოწირულობა!D25</f>
        <v>ი/მ გიორგი ხატიაშვილი</v>
      </c>
      <c r="F32" s="413" t="s">
        <v>497</v>
      </c>
      <c r="G32" s="470" t="str">
        <f>შემოწირულობა!G25</f>
        <v xml:space="preserve"> GE38TB7826545064300032</v>
      </c>
      <c r="H32" s="417" t="str">
        <f>შემოწირულობა!H25</f>
        <v>თიბისი ბანკი</v>
      </c>
      <c r="I32" s="401"/>
      <c r="J32" s="402"/>
      <c r="K32" s="403"/>
      <c r="L32" s="404"/>
      <c r="M32" s="405"/>
    </row>
    <row r="33" spans="1:13" ht="30" x14ac:dyDescent="0.3">
      <c r="A33" s="467">
        <v>25</v>
      </c>
      <c r="B33" s="463">
        <v>44964</v>
      </c>
      <c r="C33" s="418" t="s">
        <v>494</v>
      </c>
      <c r="D33" s="469">
        <f>შემოწირულობა!I26</f>
        <v>500</v>
      </c>
      <c r="E33" s="419" t="str">
        <f>შემოწირულობა!D26</f>
        <v>თეონა ბრუნჯაძე</v>
      </c>
      <c r="F33" s="413" t="s">
        <v>905</v>
      </c>
      <c r="G33" s="470" t="str">
        <f>შემოწირულობა!G26</f>
        <v xml:space="preserve"> GE59TB7690345061100032</v>
      </c>
      <c r="H33" s="417" t="str">
        <f>შემოწირულობა!H26</f>
        <v>თიბისი ბანკი</v>
      </c>
      <c r="I33" s="401"/>
      <c r="J33" s="402"/>
      <c r="K33" s="403"/>
      <c r="L33" s="404"/>
      <c r="M33" s="405"/>
    </row>
    <row r="34" spans="1:13" ht="30" x14ac:dyDescent="0.3">
      <c r="A34" s="467">
        <v>26</v>
      </c>
      <c r="B34" s="463">
        <v>44964</v>
      </c>
      <c r="C34" s="418" t="s">
        <v>494</v>
      </c>
      <c r="D34" s="469">
        <f>შემოწირულობა!I27</f>
        <v>800</v>
      </c>
      <c r="E34" s="419" t="str">
        <f>შემოწირულობა!D27</f>
        <v>თეონა ბრუნჯაძე</v>
      </c>
      <c r="F34" s="413" t="s">
        <v>510</v>
      </c>
      <c r="G34" s="470" t="str">
        <f>შემოწირულობა!G27</f>
        <v xml:space="preserve"> GE59TB7690345061100032</v>
      </c>
      <c r="H34" s="417" t="str">
        <f>შემოწირულობა!H27</f>
        <v>თიბისი ბანკი</v>
      </c>
      <c r="I34" s="401"/>
      <c r="J34" s="402"/>
      <c r="K34" s="403"/>
      <c r="L34" s="404"/>
      <c r="M34" s="405"/>
    </row>
    <row r="35" spans="1:13" ht="30" x14ac:dyDescent="0.3">
      <c r="A35" s="467">
        <v>27</v>
      </c>
      <c r="B35" s="463">
        <v>44964</v>
      </c>
      <c r="C35" s="418" t="s">
        <v>494</v>
      </c>
      <c r="D35" s="469">
        <f>შემოწირულობა!I28</f>
        <v>1000</v>
      </c>
      <c r="E35" s="419" t="str">
        <f>შემოწირულობა!D28</f>
        <v>გიგა კარბელაშვილი</v>
      </c>
      <c r="F35" s="413" t="s">
        <v>505</v>
      </c>
      <c r="G35" s="470" t="str">
        <f>შემოწირულობა!G28</f>
        <v xml:space="preserve"> GE26TB7829345061600016</v>
      </c>
      <c r="H35" s="417" t="str">
        <f>შემოწირულობა!H28</f>
        <v>თიბისი ბანკი</v>
      </c>
      <c r="I35" s="401"/>
      <c r="J35" s="402"/>
      <c r="K35" s="403"/>
      <c r="L35" s="404"/>
      <c r="M35" s="405"/>
    </row>
    <row r="36" spans="1:13" ht="30" x14ac:dyDescent="0.3">
      <c r="A36" s="467">
        <v>28</v>
      </c>
      <c r="B36" s="463">
        <v>44964</v>
      </c>
      <c r="C36" s="418" t="s">
        <v>494</v>
      </c>
      <c r="D36" s="469">
        <f>შემოწირულობა!I29</f>
        <v>500</v>
      </c>
      <c r="E36" s="419" t="str">
        <f>შემოწირულობა!D29</f>
        <v>ი/მ გრიგოლ მანაგაძე</v>
      </c>
      <c r="F36" s="413" t="s">
        <v>516</v>
      </c>
      <c r="G36" s="470" t="str">
        <f>შემოწირულობა!G29</f>
        <v xml:space="preserve"> GE08TB7699345061100015</v>
      </c>
      <c r="H36" s="417" t="str">
        <f>შემოწირულობა!H29</f>
        <v>თიბისი ბანკი</v>
      </c>
      <c r="I36" s="401"/>
      <c r="J36" s="402"/>
      <c r="K36" s="403"/>
      <c r="L36" s="404"/>
      <c r="M36" s="405"/>
    </row>
    <row r="37" spans="1:13" ht="30" x14ac:dyDescent="0.3">
      <c r="A37" s="467">
        <v>29</v>
      </c>
      <c r="B37" s="463">
        <v>44964</v>
      </c>
      <c r="C37" s="418" t="s">
        <v>494</v>
      </c>
      <c r="D37" s="469">
        <f>შემოწირულობა!I30</f>
        <v>625</v>
      </c>
      <c r="E37" s="419" t="str">
        <f>შემოწირულობა!D30</f>
        <v>ნიკა ქომეთიანი</v>
      </c>
      <c r="F37" s="413" t="s">
        <v>530</v>
      </c>
      <c r="G37" s="470" t="str">
        <f>შემოწირულობა!G30</f>
        <v xml:space="preserve"> GE87TB7874645068100018</v>
      </c>
      <c r="H37" s="417" t="str">
        <f>შემოწირულობა!H30</f>
        <v>თიბისი ბანკი</v>
      </c>
      <c r="I37" s="401"/>
      <c r="J37" s="402"/>
      <c r="K37" s="403"/>
      <c r="L37" s="404"/>
      <c r="M37" s="405"/>
    </row>
    <row r="38" spans="1:13" ht="30" x14ac:dyDescent="0.3">
      <c r="A38" s="467">
        <v>30</v>
      </c>
      <c r="B38" s="463">
        <v>44964</v>
      </c>
      <c r="C38" s="418" t="s">
        <v>494</v>
      </c>
      <c r="D38" s="469">
        <f>შემოწირულობა!I31</f>
        <v>875</v>
      </c>
      <c r="E38" s="419" t="str">
        <f>შემოწირულობა!D31</f>
        <v>ადომელ არაბული</v>
      </c>
      <c r="F38" s="413" t="s">
        <v>521</v>
      </c>
      <c r="G38" s="470" t="str">
        <f>შემოწირულობა!G31</f>
        <v xml:space="preserve"> GE18TB7905745064300021</v>
      </c>
      <c r="H38" s="417" t="str">
        <f>შემოწირულობა!H31</f>
        <v>თიბისი ბანკი</v>
      </c>
      <c r="I38" s="401"/>
      <c r="J38" s="402"/>
      <c r="K38" s="403"/>
      <c r="L38" s="404"/>
      <c r="M38" s="405"/>
    </row>
    <row r="39" spans="1:13" ht="30" x14ac:dyDescent="0.3">
      <c r="A39" s="467">
        <v>31</v>
      </c>
      <c r="B39" s="463">
        <v>44964</v>
      </c>
      <c r="C39" s="418" t="s">
        <v>494</v>
      </c>
      <c r="D39" s="469">
        <f>შემოწირულობა!I32</f>
        <v>500</v>
      </c>
      <c r="E39" s="419" t="str">
        <f>შემოწირულობა!D32</f>
        <v>ალექსანდრე ბენდელიანი</v>
      </c>
      <c r="F39" s="413" t="s">
        <v>874</v>
      </c>
      <c r="G39" s="470" t="str">
        <f>შემოწირულობა!G32</f>
        <v xml:space="preserve"> GE40TB7468845064300033</v>
      </c>
      <c r="H39" s="417" t="str">
        <f>შემოწირულობა!H32</f>
        <v>თიბისი ბანკი</v>
      </c>
      <c r="I39" s="401"/>
      <c r="J39" s="402"/>
      <c r="K39" s="403"/>
      <c r="L39" s="404"/>
      <c r="M39" s="405"/>
    </row>
    <row r="40" spans="1:13" ht="30" x14ac:dyDescent="0.3">
      <c r="A40" s="467">
        <v>32</v>
      </c>
      <c r="B40" s="463">
        <v>44970</v>
      </c>
      <c r="C40" s="418" t="s">
        <v>494</v>
      </c>
      <c r="D40" s="469">
        <f>შემოწირულობა!I33</f>
        <v>500</v>
      </c>
      <c r="E40" s="419" t="str">
        <f>შემოწირულობა!D33</f>
        <v>გიორგი რატიანი</v>
      </c>
      <c r="F40" s="413" t="s">
        <v>536</v>
      </c>
      <c r="G40" s="470" t="str">
        <f>შემოწირულობა!G33</f>
        <v xml:space="preserve"> GE46TB7059245068100010</v>
      </c>
      <c r="H40" s="417" t="str">
        <f>შემოწირულობა!H33</f>
        <v>თიბისი ბანკი</v>
      </c>
      <c r="I40" s="401"/>
      <c r="J40" s="402"/>
      <c r="K40" s="403"/>
      <c r="L40" s="404"/>
      <c r="M40" s="405"/>
    </row>
    <row r="41" spans="1:13" ht="30" x14ac:dyDescent="0.3">
      <c r="A41" s="467">
        <v>33</v>
      </c>
      <c r="B41" s="463">
        <v>44972</v>
      </c>
      <c r="C41" s="418" t="s">
        <v>494</v>
      </c>
      <c r="D41" s="469">
        <f>შემოწირულობა!I34</f>
        <v>1200</v>
      </c>
      <c r="E41" s="419" t="str">
        <f>შემოწირულობა!D34</f>
        <v>კახაბერ ელიზბარაშვილი</v>
      </c>
      <c r="F41" s="413" t="s">
        <v>555</v>
      </c>
      <c r="G41" s="470" t="str">
        <f>შემოწირულობა!G34</f>
        <v xml:space="preserve"> GE60TB7073545064300038</v>
      </c>
      <c r="H41" s="417" t="str">
        <f>შემოწირულობა!H34</f>
        <v>თიბისი ბანკი</v>
      </c>
      <c r="I41" s="401"/>
      <c r="J41" s="402"/>
      <c r="K41" s="403"/>
      <c r="L41" s="404"/>
      <c r="M41" s="405"/>
    </row>
    <row r="42" spans="1:13" ht="30" x14ac:dyDescent="0.3">
      <c r="A42" s="467">
        <v>34</v>
      </c>
      <c r="B42" s="463">
        <v>44972</v>
      </c>
      <c r="C42" s="418" t="s">
        <v>494</v>
      </c>
      <c r="D42" s="469">
        <f>შემოწირულობა!I35</f>
        <v>375</v>
      </c>
      <c r="E42" s="419" t="str">
        <f>შემოწირულობა!D35</f>
        <v>ზაური ობოლაძე</v>
      </c>
      <c r="F42" s="413" t="s">
        <v>521</v>
      </c>
      <c r="G42" s="470" t="str">
        <f>შემოწირულობა!G35</f>
        <v xml:space="preserve"> GE04TB7013745061100029</v>
      </c>
      <c r="H42" s="417" t="str">
        <f>შემოწირულობა!H35</f>
        <v>თიბისი ბანკი</v>
      </c>
      <c r="I42" s="401"/>
      <c r="J42" s="402"/>
      <c r="K42" s="403"/>
      <c r="L42" s="404"/>
      <c r="M42" s="405"/>
    </row>
    <row r="43" spans="1:13" ht="30" x14ac:dyDescent="0.3">
      <c r="A43" s="467">
        <v>35</v>
      </c>
      <c r="B43" s="463">
        <v>44972</v>
      </c>
      <c r="C43" s="418" t="s">
        <v>494</v>
      </c>
      <c r="D43" s="469">
        <f>შემოწირულობა!I36</f>
        <v>1460</v>
      </c>
      <c r="E43" s="419" t="str">
        <f>შემოწირულობა!D36</f>
        <v>ირაკლი ბერძენიშვილი</v>
      </c>
      <c r="F43" s="413" t="s">
        <v>497</v>
      </c>
      <c r="G43" s="470" t="str">
        <f>შემოწირულობა!G36</f>
        <v xml:space="preserve"> GE52TB7896945061600048</v>
      </c>
      <c r="H43" s="417" t="str">
        <f>შემოწირულობა!H36</f>
        <v>თიბისი ბანკი</v>
      </c>
      <c r="I43" s="401"/>
      <c r="J43" s="402"/>
      <c r="K43" s="403"/>
      <c r="L43" s="404"/>
      <c r="M43" s="405"/>
    </row>
    <row r="44" spans="1:13" ht="30" x14ac:dyDescent="0.3">
      <c r="A44" s="467">
        <v>36</v>
      </c>
      <c r="B44" s="463">
        <v>44984</v>
      </c>
      <c r="C44" s="418" t="s">
        <v>494</v>
      </c>
      <c r="D44" s="469">
        <f>შემოწირულობა!I37</f>
        <v>499</v>
      </c>
      <c r="E44" s="419" t="str">
        <f>შემოწირულობა!D37</f>
        <v>ალექსანდრე ბენდელიანი</v>
      </c>
      <c r="F44" s="413" t="s">
        <v>497</v>
      </c>
      <c r="G44" s="470" t="str">
        <f>შემოწირულობა!G37</f>
        <v>GE95LB0020745010427141</v>
      </c>
      <c r="H44" s="417" t="str">
        <f>შემოწირულობა!H37</f>
        <v>ლიბერთი ბანკი</v>
      </c>
      <c r="I44" s="401"/>
      <c r="J44" s="402"/>
      <c r="K44" s="403"/>
      <c r="L44" s="404"/>
      <c r="M44" s="405"/>
    </row>
    <row r="45" spans="1:13" ht="30" x14ac:dyDescent="0.3">
      <c r="A45" s="467">
        <v>37</v>
      </c>
      <c r="B45" s="463">
        <v>44991</v>
      </c>
      <c r="C45" s="418" t="s">
        <v>494</v>
      </c>
      <c r="D45" s="469">
        <f>შემოწირულობა!I38</f>
        <v>625</v>
      </c>
      <c r="E45" s="419" t="str">
        <f>შემოწირულობა!D38</f>
        <v>ი/მ გიორგი ხატიაშვილი</v>
      </c>
      <c r="F45" s="413" t="s">
        <v>920</v>
      </c>
      <c r="G45" s="470" t="str">
        <f>შემოწირულობა!G38</f>
        <v xml:space="preserve"> GE38TB7826545064300032</v>
      </c>
      <c r="H45" s="417" t="str">
        <f>შემოწირულობა!H38</f>
        <v>თიბისი ბანკი</v>
      </c>
      <c r="I45" s="401"/>
      <c r="J45" s="402"/>
      <c r="K45" s="403"/>
      <c r="L45" s="404"/>
      <c r="M45" s="405"/>
    </row>
    <row r="46" spans="1:13" ht="30" x14ac:dyDescent="0.3">
      <c r="A46" s="467">
        <v>38</v>
      </c>
      <c r="B46" s="463">
        <v>45016</v>
      </c>
      <c r="C46" s="418" t="s">
        <v>494</v>
      </c>
      <c r="D46" s="469">
        <f>შემოწირულობა!I39</f>
        <v>625</v>
      </c>
      <c r="E46" s="419" t="str">
        <f>შემოწირულობა!D39</f>
        <v>ი/მ გიორგი ხატიაშვილი</v>
      </c>
      <c r="F46" s="413" t="s">
        <v>555</v>
      </c>
      <c r="G46" s="470" t="str">
        <f>შემოწირულობა!G39</f>
        <v xml:space="preserve"> GE38TB7826545064300032</v>
      </c>
      <c r="H46" s="417" t="str">
        <f>შემოწირულობა!H39</f>
        <v>თიბისი ბანკი</v>
      </c>
      <c r="I46" s="401"/>
      <c r="J46" s="402"/>
      <c r="K46" s="403"/>
      <c r="L46" s="404"/>
      <c r="M46" s="405"/>
    </row>
    <row r="47" spans="1:13" ht="30" x14ac:dyDescent="0.3">
      <c r="A47" s="467">
        <v>39</v>
      </c>
      <c r="B47" s="463">
        <v>45019</v>
      </c>
      <c r="C47" s="418" t="s">
        <v>494</v>
      </c>
      <c r="D47" s="469">
        <f>შემოწირულობა!I40</f>
        <v>1500</v>
      </c>
      <c r="E47" s="419" t="str">
        <f>შემოწირულობა!D40</f>
        <v>ნანა გერგაია</v>
      </c>
      <c r="F47" s="413" t="s">
        <v>497</v>
      </c>
      <c r="G47" s="470" t="str">
        <f>შემოწირულობა!G40</f>
        <v xml:space="preserve"> GE12TB7517845061100094</v>
      </c>
      <c r="H47" s="417" t="str">
        <f>შემოწირულობა!H40</f>
        <v>თიბისი ბანკი</v>
      </c>
      <c r="I47" s="401"/>
      <c r="J47" s="402"/>
      <c r="K47" s="403"/>
      <c r="L47" s="404"/>
      <c r="M47" s="405"/>
    </row>
    <row r="48" spans="1:13" ht="30" x14ac:dyDescent="0.3">
      <c r="A48" s="467">
        <v>40</v>
      </c>
      <c r="B48" s="463">
        <v>45020</v>
      </c>
      <c r="C48" s="418" t="s">
        <v>494</v>
      </c>
      <c r="D48" s="469">
        <f>შემოწირულობა!I41</f>
        <v>1460</v>
      </c>
      <c r="E48" s="419" t="str">
        <f>შემოწირულობა!D41</f>
        <v>ირაკლი ბერძენიშვილი</v>
      </c>
      <c r="F48" s="413" t="s">
        <v>922</v>
      </c>
      <c r="G48" s="470" t="str">
        <f>შემოწირულობა!G41</f>
        <v xml:space="preserve"> GE18TB7896945063300003</v>
      </c>
      <c r="H48" s="417" t="str">
        <f>შემოწირულობა!H41</f>
        <v>თიბისი ბანკი</v>
      </c>
      <c r="I48" s="401"/>
      <c r="J48" s="402"/>
      <c r="K48" s="403"/>
      <c r="L48" s="404"/>
      <c r="M48" s="405"/>
    </row>
    <row r="49" spans="1:13" ht="30" x14ac:dyDescent="0.3">
      <c r="A49" s="467">
        <v>41</v>
      </c>
      <c r="B49" s="463">
        <v>45047</v>
      </c>
      <c r="C49" s="418" t="s">
        <v>494</v>
      </c>
      <c r="D49" s="469">
        <f>შემოწირულობა!I42</f>
        <v>625</v>
      </c>
      <c r="E49" s="419" t="str">
        <f>შემოწირულობა!D42</f>
        <v>ი/მ გიორგი ხატიაშვილი</v>
      </c>
      <c r="F49" s="413" t="s">
        <v>497</v>
      </c>
      <c r="G49" s="470" t="str">
        <f>შემოწირულობა!G42</f>
        <v xml:space="preserve"> GE38TB7826545064300032</v>
      </c>
      <c r="H49" s="417" t="str">
        <f>შემოწირულობა!H42</f>
        <v>თიბისი ბანკი</v>
      </c>
      <c r="I49" s="401"/>
      <c r="J49" s="402"/>
      <c r="K49" s="403"/>
      <c r="L49" s="404"/>
      <c r="M49" s="405"/>
    </row>
    <row r="50" spans="1:13" ht="30" x14ac:dyDescent="0.3">
      <c r="A50" s="467">
        <v>42</v>
      </c>
      <c r="B50" s="463">
        <v>45060</v>
      </c>
      <c r="C50" s="418" t="s">
        <v>494</v>
      </c>
      <c r="D50" s="469">
        <f>შემოწირულობა!I43</f>
        <v>290</v>
      </c>
      <c r="E50" s="419" t="str">
        <f>შემოწირულობა!D43</f>
        <v>გოგა თუხარელი</v>
      </c>
      <c r="F50" s="413" t="s">
        <v>555</v>
      </c>
      <c r="G50" s="470" t="str">
        <f>შემოწირულობა!G43</f>
        <v xml:space="preserve"> GE95TB7309845064300009</v>
      </c>
      <c r="H50" s="417" t="str">
        <f>შემოწირულობა!H43</f>
        <v>თიბისი ბანკი</v>
      </c>
      <c r="I50" s="401"/>
      <c r="J50" s="402"/>
      <c r="K50" s="403"/>
      <c r="L50" s="404"/>
      <c r="M50" s="405"/>
    </row>
    <row r="51" spans="1:13" ht="30" x14ac:dyDescent="0.3">
      <c r="A51" s="467">
        <v>43</v>
      </c>
      <c r="B51" s="464">
        <v>45076</v>
      </c>
      <c r="C51" s="418" t="s">
        <v>494</v>
      </c>
      <c r="D51" s="469">
        <f>შემოწირულობა!I44</f>
        <v>625</v>
      </c>
      <c r="E51" s="419" t="str">
        <f>შემოწირულობა!D44</f>
        <v>ი/მ გიორგი ხატიაშვილი</v>
      </c>
      <c r="F51" s="413" t="s">
        <v>497</v>
      </c>
      <c r="G51" s="470" t="str">
        <f>შემოწირულობა!G44</f>
        <v xml:space="preserve"> GE38TB7826545064300032</v>
      </c>
      <c r="H51" s="417" t="str">
        <f>შემოწირულობა!H44</f>
        <v>თიბისი ბანკი</v>
      </c>
      <c r="I51" s="401"/>
      <c r="J51" s="402"/>
      <c r="K51" s="403"/>
      <c r="L51" s="404"/>
      <c r="M51" s="405"/>
    </row>
    <row r="52" spans="1:13" ht="30" x14ac:dyDescent="0.3">
      <c r="A52" s="467"/>
      <c r="B52" s="464">
        <v>45097</v>
      </c>
      <c r="C52" s="418" t="s">
        <v>494</v>
      </c>
      <c r="D52" s="469">
        <f>შემოწირულობა!I45</f>
        <v>325</v>
      </c>
      <c r="E52" s="419" t="str">
        <f>შემოწირულობა!D45</f>
        <v>ირაკლი ბერძენიშვილი</v>
      </c>
      <c r="F52" s="413" t="s">
        <v>555</v>
      </c>
      <c r="G52" s="470" t="str">
        <f>შემოწირულობა!G45</f>
        <v xml:space="preserve"> GE52TB7896945061600048</v>
      </c>
      <c r="H52" s="417" t="str">
        <f>შემოწირულობა!H45</f>
        <v>თიბისი ბანკი</v>
      </c>
      <c r="I52" s="401"/>
      <c r="J52" s="402"/>
      <c r="K52" s="403"/>
      <c r="L52" s="404"/>
      <c r="M52" s="405"/>
    </row>
    <row r="53" spans="1:13" ht="30" x14ac:dyDescent="0.3">
      <c r="A53" s="467"/>
      <c r="B53" s="465">
        <v>45100</v>
      </c>
      <c r="C53" s="418" t="s">
        <v>494</v>
      </c>
      <c r="D53" s="469">
        <f>შემოწირულობა!I46</f>
        <v>550</v>
      </c>
      <c r="E53" s="419" t="str">
        <f>შემოწირულობა!D46</f>
        <v>ირაკლი ბერძენიშვილი</v>
      </c>
      <c r="F53" s="414" t="s">
        <v>555</v>
      </c>
      <c r="G53" s="470" t="str">
        <f>შემოწირულობა!G46</f>
        <v xml:space="preserve"> GE52TB7896945061600048</v>
      </c>
      <c r="H53" s="417" t="str">
        <f>შემოწირულობა!H46</f>
        <v>თიბისი ბანკი</v>
      </c>
      <c r="I53" s="401"/>
      <c r="J53" s="402"/>
      <c r="K53" s="403"/>
      <c r="L53" s="404"/>
      <c r="M53" s="405"/>
    </row>
    <row r="54" spans="1:13" ht="30" x14ac:dyDescent="0.3">
      <c r="A54" s="467"/>
      <c r="B54" s="465">
        <v>45107</v>
      </c>
      <c r="C54" s="418" t="s">
        <v>494</v>
      </c>
      <c r="D54" s="469">
        <f>შემოწირულობა!I47</f>
        <v>625</v>
      </c>
      <c r="E54" s="419" t="str">
        <f>შემოწირულობა!D47</f>
        <v>ი/მ გიორგი ხატიაშვილი</v>
      </c>
      <c r="F54" s="414" t="s">
        <v>555</v>
      </c>
      <c r="G54" s="470" t="str">
        <f>შემოწირულობა!G47</f>
        <v xml:space="preserve"> GE38TB7826545064300032</v>
      </c>
      <c r="H54" s="417" t="str">
        <f>შემოწირულობა!H47</f>
        <v>თიბისი ბანკი</v>
      </c>
      <c r="I54" s="401"/>
      <c r="J54" s="402"/>
      <c r="K54" s="403"/>
      <c r="L54" s="404"/>
      <c r="M54" s="405"/>
    </row>
    <row r="55" spans="1:13" ht="30" x14ac:dyDescent="0.3">
      <c r="A55" s="467"/>
      <c r="B55" s="465">
        <v>45120</v>
      </c>
      <c r="C55" s="418" t="s">
        <v>494</v>
      </c>
      <c r="D55" s="469">
        <f>შემოწირულობა!I48</f>
        <v>353</v>
      </c>
      <c r="E55" s="419" t="str">
        <f>შემოწირულობა!D48</f>
        <v>ირაკლი ბერძენიშვილი</v>
      </c>
      <c r="F55" s="414" t="s">
        <v>874</v>
      </c>
      <c r="G55" s="470" t="str">
        <f>შემოწირულობა!G48</f>
        <v xml:space="preserve"> GE52TB7896945061600048</v>
      </c>
      <c r="H55" s="417" t="str">
        <f>შემოწირულობა!H48</f>
        <v>თიბისი ბანკი</v>
      </c>
      <c r="I55" s="401"/>
      <c r="J55" s="402"/>
      <c r="K55" s="403"/>
      <c r="L55" s="404"/>
      <c r="M55" s="405"/>
    </row>
    <row r="56" spans="1:13" ht="30" x14ac:dyDescent="0.3">
      <c r="A56" s="467"/>
      <c r="B56" s="465">
        <v>45131</v>
      </c>
      <c r="C56" s="418" t="s">
        <v>494</v>
      </c>
      <c r="D56" s="469">
        <f>შემოწირულობა!I49</f>
        <v>550</v>
      </c>
      <c r="E56" s="419" t="str">
        <f>შემოწირულობა!D49</f>
        <v>ირაკლი ბერძენიშვილი</v>
      </c>
      <c r="F56" s="414" t="s">
        <v>555</v>
      </c>
      <c r="G56" s="470" t="str">
        <f>შემოწირულობა!G49</f>
        <v xml:space="preserve"> GE52TB7896945061600048</v>
      </c>
      <c r="H56" s="417" t="str">
        <f>შემოწირულობა!H49</f>
        <v>თიბისი ბანკი</v>
      </c>
      <c r="I56" s="401"/>
      <c r="J56" s="402"/>
      <c r="K56" s="403"/>
      <c r="L56" s="404"/>
      <c r="M56" s="405"/>
    </row>
    <row r="57" spans="1:13" ht="30" x14ac:dyDescent="0.3">
      <c r="A57" s="467"/>
      <c r="B57" s="465">
        <v>45181</v>
      </c>
      <c r="C57" s="418" t="s">
        <v>494</v>
      </c>
      <c r="D57" s="469">
        <f>შემოწირულობა!I50</f>
        <v>992</v>
      </c>
      <c r="E57" s="419" t="str">
        <f>შემოწირულობა!D50</f>
        <v>ირაკლი ბერძენიშვილი</v>
      </c>
      <c r="F57" s="414" t="s">
        <v>555</v>
      </c>
      <c r="G57" s="470" t="str">
        <f>შემოწირულობა!G50</f>
        <v xml:space="preserve"> GE52TB7896945061600048</v>
      </c>
      <c r="H57" s="417" t="str">
        <f>შემოწირულობა!H50</f>
        <v>თიბისი ბანკი</v>
      </c>
      <c r="I57" s="401"/>
      <c r="J57" s="402"/>
      <c r="K57" s="403"/>
      <c r="L57" s="404"/>
      <c r="M57" s="405"/>
    </row>
    <row r="58" spans="1:13" ht="30" x14ac:dyDescent="0.3">
      <c r="A58" s="467"/>
      <c r="B58" s="465">
        <v>45208</v>
      </c>
      <c r="C58" s="418" t="s">
        <v>494</v>
      </c>
      <c r="D58" s="469">
        <f>შემოწირულობა!I51</f>
        <v>550</v>
      </c>
      <c r="E58" s="419" t="str">
        <f>შემოწირულობა!D51</f>
        <v>კახაბერ ელიზბარაშვილი</v>
      </c>
      <c r="F58" s="414" t="s">
        <v>874</v>
      </c>
      <c r="G58" s="470" t="str">
        <f>შემოწირულობა!G51</f>
        <v xml:space="preserve"> GE60TB7073545064300038</v>
      </c>
      <c r="H58" s="417" t="str">
        <f>შემოწირულობა!H51</f>
        <v>თიბისი ბანკი</v>
      </c>
      <c r="I58" s="401"/>
      <c r="J58" s="402"/>
      <c r="K58" s="403"/>
      <c r="L58" s="404"/>
      <c r="M58" s="405"/>
    </row>
    <row r="59" spans="1:13" ht="30" x14ac:dyDescent="0.3">
      <c r="A59" s="467"/>
      <c r="B59" s="465">
        <v>45215</v>
      </c>
      <c r="C59" s="418" t="s">
        <v>494</v>
      </c>
      <c r="D59" s="469">
        <f>შემოწირულობა!I52</f>
        <v>383</v>
      </c>
      <c r="E59" s="419" t="str">
        <f>შემოწირულობა!D52</f>
        <v>ირაკლი ბერძენიშვილი</v>
      </c>
      <c r="F59" s="414" t="s">
        <v>555</v>
      </c>
      <c r="G59" s="470" t="str">
        <f>შემოწირულობა!G52</f>
        <v xml:space="preserve"> GE52TB7896945061600048</v>
      </c>
      <c r="H59" s="417" t="str">
        <f>შემოწირულობა!H52</f>
        <v>თიბისი ბანკი</v>
      </c>
      <c r="I59" s="401"/>
      <c r="J59" s="402"/>
      <c r="K59" s="403"/>
      <c r="L59" s="404"/>
      <c r="M59" s="405"/>
    </row>
    <row r="60" spans="1:13" ht="30" x14ac:dyDescent="0.3">
      <c r="A60" s="467"/>
      <c r="B60" s="465">
        <v>45241</v>
      </c>
      <c r="C60" s="418" t="s">
        <v>494</v>
      </c>
      <c r="D60" s="469">
        <f>შემოწირულობა!I53</f>
        <v>390</v>
      </c>
      <c r="E60" s="419" t="str">
        <f>შემოწირულობა!D53</f>
        <v>ირაკლი ბერძენიშვილი</v>
      </c>
      <c r="F60" s="414" t="s">
        <v>555</v>
      </c>
      <c r="G60" s="470" t="str">
        <f>შემოწირულობა!G53</f>
        <v xml:space="preserve"> GE52TB7896945061600048</v>
      </c>
      <c r="H60" s="417" t="str">
        <f>შემოწირულობა!H53</f>
        <v>თიბისი ბანკი</v>
      </c>
      <c r="I60" s="401"/>
      <c r="J60" s="402"/>
      <c r="K60" s="403"/>
      <c r="L60" s="404"/>
      <c r="M60" s="405"/>
    </row>
    <row r="61" spans="1:13" ht="30" x14ac:dyDescent="0.3">
      <c r="A61" s="467"/>
      <c r="B61" s="465">
        <v>45253</v>
      </c>
      <c r="C61" s="418" t="s">
        <v>494</v>
      </c>
      <c r="D61" s="469">
        <f>შემოწირულობა!I54</f>
        <v>550</v>
      </c>
      <c r="E61" s="419" t="str">
        <f>შემოწირულობა!D54</f>
        <v>ირაკლი ბერძენიშვილი</v>
      </c>
      <c r="F61" s="414" t="s">
        <v>555</v>
      </c>
      <c r="G61" s="470" t="str">
        <f>შემოწირულობა!G54</f>
        <v xml:space="preserve"> GE52TB7896945061600048</v>
      </c>
      <c r="H61" s="417" t="str">
        <f>შემოწირულობა!H54</f>
        <v>თიბისი ბანკი</v>
      </c>
      <c r="I61" s="401"/>
      <c r="J61" s="402"/>
      <c r="K61" s="403"/>
      <c r="L61" s="404"/>
      <c r="M61" s="405"/>
    </row>
    <row r="62" spans="1:13" ht="30" x14ac:dyDescent="0.3">
      <c r="A62" s="467"/>
      <c r="B62" s="465">
        <v>45274</v>
      </c>
      <c r="C62" s="418" t="s">
        <v>494</v>
      </c>
      <c r="D62" s="469">
        <f>შემოწირულობა!I55</f>
        <v>1002</v>
      </c>
      <c r="E62" s="419" t="str">
        <f>შემოწირულობა!D55</f>
        <v>ირაკლი ბერძენიშვილი</v>
      </c>
      <c r="F62" s="414" t="s">
        <v>555</v>
      </c>
      <c r="G62" s="470" t="str">
        <f>შემოწირულობა!G55</f>
        <v xml:space="preserve"> GE52TB7896945061600048</v>
      </c>
      <c r="H62" s="417" t="str">
        <f>შემოწირულობა!H55</f>
        <v>თიბისი ბანკი</v>
      </c>
      <c r="I62" s="401"/>
      <c r="J62" s="402"/>
      <c r="K62" s="403"/>
      <c r="L62" s="404"/>
      <c r="M62" s="405"/>
    </row>
    <row r="63" spans="1:13" x14ac:dyDescent="0.3">
      <c r="A63" s="468"/>
      <c r="B63" s="465"/>
      <c r="C63" s="420"/>
      <c r="D63" s="512">
        <f>SUM(D9:D62)</f>
        <v>44039</v>
      </c>
      <c r="E63" s="513"/>
      <c r="F63" s="414"/>
      <c r="G63" s="415"/>
      <c r="H63" s="514"/>
      <c r="I63" s="396"/>
      <c r="J63" s="397"/>
      <c r="K63" s="398"/>
      <c r="L63" s="399"/>
      <c r="M63" s="400"/>
    </row>
    <row r="64" spans="1:13" x14ac:dyDescent="0.2">
      <c r="A64" s="528"/>
      <c r="B64" s="528"/>
      <c r="C64" s="528"/>
      <c r="D64" s="528"/>
      <c r="E64" s="528"/>
      <c r="F64" s="528"/>
      <c r="G64" s="528"/>
      <c r="H64" s="528"/>
      <c r="I64" s="528"/>
      <c r="J64" s="528"/>
      <c r="K64" s="528"/>
      <c r="L64" s="528"/>
      <c r="M64" s="528"/>
    </row>
    <row r="65" spans="1:13" ht="16.5" customHeight="1" x14ac:dyDescent="0.3">
      <c r="A65" s="406" t="s">
        <v>398</v>
      </c>
      <c r="B65" s="532" t="s">
        <v>457</v>
      </c>
      <c r="C65" s="532"/>
      <c r="D65" s="532"/>
      <c r="E65" s="532"/>
      <c r="F65" s="532"/>
      <c r="G65" s="532"/>
      <c r="H65" s="532"/>
      <c r="I65" s="532"/>
      <c r="J65" s="532"/>
      <c r="K65" s="532"/>
      <c r="L65" s="532"/>
      <c r="M65" s="532"/>
    </row>
    <row r="66" spans="1:13" ht="39" customHeight="1" x14ac:dyDescent="0.2">
      <c r="A66" s="407" t="s">
        <v>418</v>
      </c>
      <c r="B66" s="531" t="s">
        <v>458</v>
      </c>
      <c r="C66" s="531"/>
      <c r="D66" s="531"/>
      <c r="E66" s="531"/>
      <c r="F66" s="531"/>
      <c r="G66" s="531"/>
      <c r="H66" s="531"/>
      <c r="I66" s="531"/>
      <c r="J66" s="531"/>
      <c r="K66" s="531"/>
      <c r="L66" s="531"/>
      <c r="M66" s="531"/>
    </row>
    <row r="67" spans="1:13" ht="44.25" customHeight="1" x14ac:dyDescent="0.2">
      <c r="A67" s="407" t="s">
        <v>419</v>
      </c>
      <c r="B67" s="531" t="s">
        <v>490</v>
      </c>
      <c r="C67" s="531"/>
      <c r="D67" s="531"/>
      <c r="E67" s="531"/>
      <c r="F67" s="531"/>
      <c r="G67" s="531"/>
      <c r="H67" s="531"/>
      <c r="I67" s="531"/>
      <c r="J67" s="531"/>
      <c r="K67" s="531"/>
      <c r="L67" s="531"/>
      <c r="M67" s="531"/>
    </row>
    <row r="68" spans="1:13" ht="28.9" customHeight="1" x14ac:dyDescent="0.3">
      <c r="A68" s="406" t="s">
        <v>420</v>
      </c>
      <c r="B68" s="531" t="s">
        <v>470</v>
      </c>
      <c r="C68" s="531"/>
      <c r="D68" s="531"/>
      <c r="E68" s="531"/>
      <c r="F68" s="531"/>
      <c r="G68" s="531"/>
      <c r="H68" s="531"/>
      <c r="I68" s="531"/>
      <c r="J68" s="531"/>
      <c r="K68" s="531"/>
      <c r="L68" s="531"/>
      <c r="M68" s="531"/>
    </row>
    <row r="69" spans="1:13" s="409" customFormat="1" ht="17.25" customHeight="1" x14ac:dyDescent="0.3">
      <c r="A69" s="408" t="s">
        <v>465</v>
      </c>
      <c r="B69" s="533" t="s">
        <v>491</v>
      </c>
      <c r="C69" s="533"/>
      <c r="D69" s="533"/>
      <c r="E69" s="533"/>
      <c r="F69" s="533"/>
      <c r="G69" s="533"/>
      <c r="H69" s="533"/>
      <c r="I69" s="533"/>
      <c r="J69" s="533"/>
      <c r="K69" s="533"/>
      <c r="L69" s="533"/>
      <c r="M69" s="533"/>
    </row>
    <row r="70" spans="1:13" ht="17.25" customHeight="1" x14ac:dyDescent="0.3">
      <c r="A70" s="406"/>
      <c r="B70" s="531"/>
      <c r="C70" s="531"/>
      <c r="D70" s="531"/>
      <c r="E70" s="531"/>
      <c r="F70" s="531"/>
      <c r="G70" s="531"/>
      <c r="H70" s="531"/>
      <c r="I70" s="531"/>
      <c r="J70" s="531"/>
      <c r="K70" s="531"/>
      <c r="L70" s="531"/>
      <c r="M70" s="531"/>
    </row>
    <row r="71" spans="1:13" s="252" customFormat="1" ht="27" customHeight="1" x14ac:dyDescent="0.2">
      <c r="A71" s="529" t="s">
        <v>93</v>
      </c>
      <c r="B71" s="529"/>
      <c r="C71" s="410"/>
      <c r="D71" s="365"/>
      <c r="E71" s="410"/>
      <c r="F71" s="410"/>
      <c r="G71" s="365"/>
      <c r="H71" s="410"/>
      <c r="I71" s="410"/>
      <c r="J71" s="365"/>
      <c r="K71" s="355"/>
      <c r="L71" s="410"/>
      <c r="M71" s="365"/>
    </row>
    <row r="72" spans="1:13" s="252" customFormat="1" ht="15" customHeight="1" x14ac:dyDescent="0.2">
      <c r="B72" s="519" t="s">
        <v>1010</v>
      </c>
      <c r="C72" s="365"/>
      <c r="D72" s="410"/>
      <c r="E72" s="516"/>
      <c r="I72" s="410"/>
      <c r="J72" s="365"/>
      <c r="K72" s="355"/>
      <c r="L72" s="410"/>
      <c r="M72" s="365"/>
    </row>
    <row r="73" spans="1:13" s="352" customFormat="1" ht="22.9" customHeight="1" x14ac:dyDescent="0.2">
      <c r="B73" s="519"/>
      <c r="C73" s="365"/>
      <c r="D73" s="487"/>
      <c r="E73" s="487"/>
      <c r="F73" s="487"/>
      <c r="G73" s="365"/>
      <c r="H73" s="530"/>
      <c r="I73" s="411"/>
      <c r="J73" s="365"/>
      <c r="K73" s="355"/>
      <c r="L73" s="410"/>
      <c r="M73" s="365"/>
    </row>
    <row r="74" spans="1:13" s="352" customFormat="1" ht="40.5" customHeight="1" x14ac:dyDescent="0.2">
      <c r="B74" s="519" t="s">
        <v>1009</v>
      </c>
      <c r="C74" s="516"/>
      <c r="D74" s="410"/>
      <c r="E74" s="365"/>
      <c r="F74" s="410"/>
      <c r="G74" s="365"/>
      <c r="H74" s="530"/>
      <c r="I74" s="411"/>
      <c r="J74" s="365"/>
      <c r="K74" s="355"/>
      <c r="L74" s="410"/>
      <c r="M74" s="365"/>
    </row>
    <row r="75" spans="1:13" s="352" customFormat="1" ht="21" customHeight="1" x14ac:dyDescent="0.2">
      <c r="A75" s="410"/>
      <c r="B75" s="365"/>
      <c r="C75" s="522"/>
      <c r="D75" s="522"/>
      <c r="E75" s="522"/>
      <c r="F75" s="410"/>
      <c r="G75" s="365"/>
      <c r="H75" s="410"/>
      <c r="I75" s="410"/>
      <c r="J75" s="365"/>
      <c r="K75" s="355"/>
      <c r="L75" s="410"/>
      <c r="M75" s="365"/>
    </row>
    <row r="76" spans="1:13" s="352" customFormat="1" ht="15" customHeight="1" x14ac:dyDescent="0.2">
      <c r="A76" s="192"/>
      <c r="B76" s="192"/>
      <c r="C76" s="192"/>
      <c r="D76" s="192"/>
      <c r="E76" s="376"/>
      <c r="F76" s="192"/>
      <c r="G76" s="192"/>
      <c r="H76" s="192"/>
      <c r="I76" s="192"/>
      <c r="J76" s="192"/>
      <c r="K76" s="251"/>
      <c r="L76" s="192"/>
      <c r="M76" s="192"/>
    </row>
    <row r="77" spans="1:13" s="352" customFormat="1" x14ac:dyDescent="0.2">
      <c r="A77" s="192"/>
      <c r="B77" s="192"/>
      <c r="C77" s="192"/>
      <c r="D77" s="192"/>
      <c r="E77" s="376"/>
      <c r="F77" s="192"/>
      <c r="G77" s="192"/>
      <c r="H77" s="192"/>
      <c r="I77" s="192"/>
      <c r="J77" s="192"/>
      <c r="K77" s="251"/>
      <c r="L77" s="192"/>
      <c r="M77" s="192"/>
    </row>
    <row r="78" spans="1:13" s="352" customFormat="1" x14ac:dyDescent="0.2">
      <c r="A78" s="192"/>
      <c r="B78" s="192"/>
      <c r="C78" s="192"/>
      <c r="D78" s="192"/>
      <c r="E78" s="376"/>
      <c r="F78" s="192"/>
      <c r="G78" s="192"/>
      <c r="H78" s="192"/>
      <c r="I78" s="192"/>
      <c r="J78" s="192"/>
      <c r="K78" s="251"/>
      <c r="L78" s="192"/>
      <c r="M78" s="192"/>
    </row>
    <row r="79" spans="1:13" x14ac:dyDescent="0.2">
      <c r="A79" s="192"/>
      <c r="B79" s="192"/>
      <c r="C79" s="192"/>
      <c r="D79" s="192"/>
      <c r="F79" s="192"/>
      <c r="G79" s="192"/>
      <c r="H79" s="192"/>
      <c r="I79" s="192"/>
      <c r="J79" s="192"/>
      <c r="K79" s="251"/>
      <c r="L79" s="192"/>
      <c r="M79" s="192"/>
    </row>
    <row r="80" spans="1:13" s="193" customFormat="1" x14ac:dyDescent="0.2">
      <c r="A80" s="192"/>
      <c r="B80" s="192"/>
      <c r="C80" s="192"/>
      <c r="D80" s="192"/>
      <c r="E80" s="192"/>
      <c r="F80" s="192"/>
      <c r="G80" s="192"/>
      <c r="H80" s="192"/>
      <c r="I80" s="192"/>
      <c r="J80" s="192"/>
      <c r="K80" s="251"/>
      <c r="L80" s="192"/>
      <c r="M80" s="192"/>
    </row>
    <row r="81" spans="1:13" s="193" customFormat="1" x14ac:dyDescent="0.2">
      <c r="A81" s="376"/>
      <c r="B81" s="376"/>
      <c r="C81" s="376"/>
      <c r="D81" s="376"/>
      <c r="E81" s="376"/>
      <c r="F81" s="412"/>
      <c r="G81" s="412"/>
      <c r="H81" s="412"/>
      <c r="I81" s="376"/>
      <c r="J81" s="376"/>
      <c r="K81" s="409"/>
      <c r="L81" s="376"/>
      <c r="M81" s="376"/>
    </row>
    <row r="82" spans="1:13" s="193" customFormat="1" ht="15" customHeight="1" x14ac:dyDescent="0.2">
      <c r="A82" s="376"/>
      <c r="B82" s="376"/>
      <c r="C82" s="376"/>
      <c r="D82" s="376"/>
      <c r="E82" s="376"/>
      <c r="F82" s="412"/>
      <c r="G82" s="412"/>
      <c r="H82" s="412"/>
      <c r="I82" s="376"/>
      <c r="J82" s="376"/>
      <c r="K82" s="409"/>
      <c r="L82" s="376"/>
      <c r="M82" s="376"/>
    </row>
    <row r="83" spans="1:13" s="193" customFormat="1" x14ac:dyDescent="0.2">
      <c r="A83" s="376"/>
      <c r="B83" s="376"/>
      <c r="C83" s="376"/>
      <c r="D83" s="376"/>
      <c r="E83" s="376"/>
      <c r="F83" s="412"/>
      <c r="G83" s="412"/>
      <c r="H83" s="412"/>
      <c r="I83" s="376"/>
      <c r="J83" s="376"/>
      <c r="K83" s="409"/>
      <c r="L83" s="376"/>
      <c r="M83" s="376"/>
    </row>
    <row r="84" spans="1:13" s="192" customFormat="1" x14ac:dyDescent="0.2">
      <c r="A84" s="376"/>
      <c r="B84" s="376"/>
      <c r="C84" s="376"/>
      <c r="D84" s="376"/>
      <c r="E84" s="376"/>
      <c r="F84" s="412"/>
      <c r="G84" s="412"/>
      <c r="H84" s="412"/>
      <c r="I84" s="376"/>
      <c r="J84" s="376"/>
      <c r="K84" s="409"/>
      <c r="L84" s="376"/>
      <c r="M84" s="376"/>
    </row>
    <row r="85" spans="1:13" s="192" customFormat="1" x14ac:dyDescent="0.2">
      <c r="A85" s="376"/>
      <c r="B85" s="376"/>
      <c r="C85" s="376"/>
      <c r="D85" s="376"/>
      <c r="E85" s="376"/>
      <c r="F85" s="412"/>
      <c r="G85" s="412"/>
      <c r="H85" s="412"/>
      <c r="I85" s="376"/>
      <c r="J85" s="376"/>
      <c r="K85" s="409"/>
      <c r="L85" s="376"/>
      <c r="M85" s="376"/>
    </row>
    <row r="86" spans="1:13" s="192" customFormat="1" x14ac:dyDescent="0.2">
      <c r="A86" s="376"/>
      <c r="B86" s="376"/>
      <c r="C86" s="376"/>
      <c r="D86" s="376"/>
      <c r="E86" s="376"/>
      <c r="F86" s="412"/>
      <c r="G86" s="412"/>
      <c r="H86" s="412"/>
      <c r="I86" s="376"/>
      <c r="J86" s="376"/>
      <c r="K86" s="409"/>
      <c r="L86" s="376"/>
      <c r="M86" s="376"/>
    </row>
    <row r="87" spans="1:13" s="192" customFormat="1" x14ac:dyDescent="0.2">
      <c r="A87" s="376"/>
      <c r="B87" s="376"/>
      <c r="C87" s="376"/>
      <c r="D87" s="376"/>
      <c r="E87" s="376"/>
      <c r="F87" s="412"/>
      <c r="G87" s="412"/>
      <c r="H87" s="412"/>
      <c r="I87" s="376"/>
      <c r="J87" s="376"/>
      <c r="K87" s="409"/>
      <c r="L87" s="376"/>
      <c r="M87" s="376"/>
    </row>
    <row r="88" spans="1:13" s="192" customFormat="1" x14ac:dyDescent="0.2">
      <c r="A88" s="376"/>
      <c r="B88" s="376"/>
      <c r="C88" s="376"/>
      <c r="D88" s="376"/>
      <c r="E88" s="376"/>
      <c r="F88" s="412"/>
      <c r="G88" s="412"/>
      <c r="H88" s="412"/>
      <c r="I88" s="376"/>
      <c r="J88" s="376"/>
      <c r="K88" s="409"/>
      <c r="L88" s="376"/>
      <c r="M88" s="376"/>
    </row>
    <row r="89" spans="1:13" s="192" customFormat="1" x14ac:dyDescent="0.2">
      <c r="A89" s="376"/>
      <c r="B89" s="376"/>
      <c r="C89" s="376"/>
      <c r="D89" s="376"/>
      <c r="E89" s="376"/>
      <c r="F89" s="412"/>
      <c r="G89" s="412"/>
      <c r="H89" s="412"/>
      <c r="I89" s="376"/>
      <c r="J89" s="376"/>
      <c r="K89" s="409"/>
      <c r="L89" s="376"/>
      <c r="M89" s="376"/>
    </row>
  </sheetData>
  <autoFilter ref="A8:M63" xr:uid="{00000000-0009-0000-0000-000000000000}"/>
  <mergeCells count="12">
    <mergeCell ref="C75:E75"/>
    <mergeCell ref="E6:H6"/>
    <mergeCell ref="I6:L6"/>
    <mergeCell ref="A64:M64"/>
    <mergeCell ref="A71:B71"/>
    <mergeCell ref="H73:H74"/>
    <mergeCell ref="B70:M70"/>
    <mergeCell ref="B68:M68"/>
    <mergeCell ref="B67:M67"/>
    <mergeCell ref="B66:M66"/>
    <mergeCell ref="B65:M65"/>
    <mergeCell ref="B69:M69"/>
  </mergeCells>
  <dataValidations count="4">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9:F50 F53:F63" xr:uid="{00000000-0002-0000-0000-000000000000}">
      <formula1>11</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10:B52" xr:uid="{00000000-0002-0000-0000-000001000000}"/>
    <dataValidation allowBlank="1" showInputMessage="1" showErrorMessage="1" error="თვე/დღე/წელი" prompt="თვე/დღე/წელი" sqref="B63" xr:uid="{00000000-0002-0000-0000-000002000000}"/>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63" xr:uid="{00000000-0002-0000-0000-000004000000}">
      <formula1>"ფულადი შემოწირულობა, არაფულადი შემოწირულობა, საწევრო"</formula1>
    </dataValidation>
  </dataValidations>
  <printOptions gridLines="1"/>
  <pageMargins left="0.11810804899387577" right="0.11810804899387577" top="0.354329615048119" bottom="0.354329615048119" header="0.31496062992125984" footer="0.31496062992125984"/>
  <pageSetup scale="52" fitToHeight="0" orientation="landscape" r:id="rId1"/>
  <ignoredErrors>
    <ignoredError sqref="D9:D63 E9:H62"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I46"/>
  <sheetViews>
    <sheetView showGridLines="0" view="pageBreakPreview" topLeftCell="A17" zoomScaleNormal="100" zoomScaleSheetLayoutView="100" workbookViewId="0">
      <selection activeCell="B38" sqref="B38"/>
    </sheetView>
  </sheetViews>
  <sheetFormatPr defaultColWidth="9.140625" defaultRowHeight="15" x14ac:dyDescent="0.3"/>
  <cols>
    <col min="1" max="1" width="16.28515625" style="2" customWidth="1"/>
    <col min="2" max="2" width="80" style="2" customWidth="1"/>
    <col min="3" max="3" width="16.140625" style="2" customWidth="1"/>
    <col min="4" max="4" width="14.7109375" style="2" customWidth="1"/>
    <col min="5" max="5" width="0.7109375" style="247" customWidth="1"/>
    <col min="6" max="6" width="9.140625" style="2"/>
    <col min="7" max="7" width="15.85546875" style="2" bestFit="1" customWidth="1"/>
    <col min="8" max="16384" width="9.140625" style="2"/>
  </cols>
  <sheetData>
    <row r="1" spans="1:7" x14ac:dyDescent="0.3">
      <c r="A1" s="65" t="s">
        <v>459</v>
      </c>
      <c r="B1" s="66"/>
      <c r="C1" s="536" t="s">
        <v>94</v>
      </c>
      <c r="D1" s="536"/>
      <c r="E1" s="97"/>
    </row>
    <row r="2" spans="1:7" x14ac:dyDescent="0.3">
      <c r="A2" s="66" t="s">
        <v>123</v>
      </c>
      <c r="B2" s="66"/>
      <c r="C2" s="534" t="str">
        <f>'ფორმა N1'!L2</f>
        <v>01/01/2023-12/31/2023</v>
      </c>
      <c r="D2" s="535"/>
      <c r="E2" s="97"/>
    </row>
    <row r="3" spans="1:7" x14ac:dyDescent="0.3">
      <c r="A3" s="65"/>
      <c r="B3" s="66"/>
      <c r="C3" s="249"/>
      <c r="D3" s="249"/>
      <c r="E3" s="97"/>
    </row>
    <row r="4" spans="1:7" x14ac:dyDescent="0.3">
      <c r="A4" s="67" t="s">
        <v>248</v>
      </c>
      <c r="B4" s="91"/>
      <c r="C4" s="92"/>
      <c r="D4" s="66"/>
      <c r="E4" s="97"/>
    </row>
    <row r="5" spans="1:7" x14ac:dyDescent="0.3">
      <c r="A5" s="167" t="str">
        <f>'ფორმა N1'!D4</f>
        <v>მპგ კონსერვატიული მოძრაობა ალტ/ინფო</v>
      </c>
      <c r="B5" s="12"/>
      <c r="C5" s="12"/>
      <c r="E5" s="97"/>
    </row>
    <row r="6" spans="1:7" x14ac:dyDescent="0.3">
      <c r="A6" s="93"/>
      <c r="B6" s="93"/>
      <c r="C6" s="93"/>
      <c r="D6" s="94"/>
      <c r="E6" s="97"/>
    </row>
    <row r="7" spans="1:7" x14ac:dyDescent="0.3">
      <c r="A7" s="66"/>
      <c r="B7" s="66"/>
      <c r="C7" s="66"/>
      <c r="D7" s="66"/>
      <c r="E7" s="97"/>
    </row>
    <row r="8" spans="1:7" s="6" customFormat="1" ht="39" customHeight="1" x14ac:dyDescent="0.3">
      <c r="A8" s="95" t="s">
        <v>64</v>
      </c>
      <c r="B8" s="69" t="s">
        <v>229</v>
      </c>
      <c r="C8" s="69" t="s">
        <v>66</v>
      </c>
      <c r="D8" s="69" t="s">
        <v>67</v>
      </c>
      <c r="E8" s="97"/>
    </row>
    <row r="9" spans="1:7" s="7" customFormat="1" ht="16.5" customHeight="1" x14ac:dyDescent="0.3">
      <c r="A9" s="168">
        <v>1</v>
      </c>
      <c r="B9" s="168" t="s">
        <v>65</v>
      </c>
      <c r="C9" s="75">
        <f>SUM(C10,C25,C26)</f>
        <v>47649</v>
      </c>
      <c r="D9" s="75">
        <f>SUM(D10,D26)</f>
        <v>1805</v>
      </c>
      <c r="E9" s="97"/>
    </row>
    <row r="10" spans="1:7" s="7" customFormat="1" ht="16.5" customHeight="1" x14ac:dyDescent="0.3">
      <c r="A10" s="77">
        <v>1.1000000000000001</v>
      </c>
      <c r="B10" s="77" t="s">
        <v>69</v>
      </c>
      <c r="C10" s="75">
        <f>SUM(C11,C12,C16,C19,C25)</f>
        <v>45844</v>
      </c>
      <c r="D10" s="75">
        <f>SUM(D11,D12,D16,D19,D24,D25)</f>
        <v>1805</v>
      </c>
      <c r="E10" s="97"/>
    </row>
    <row r="11" spans="1:7" s="9" customFormat="1" ht="16.5" customHeight="1" x14ac:dyDescent="0.3">
      <c r="A11" s="78" t="s">
        <v>30</v>
      </c>
      <c r="B11" s="78" t="s">
        <v>68</v>
      </c>
      <c r="C11" s="8"/>
      <c r="D11" s="8"/>
      <c r="E11" s="97"/>
    </row>
    <row r="12" spans="1:7" s="10" customFormat="1" ht="16.5" customHeight="1" x14ac:dyDescent="0.3">
      <c r="A12" s="78" t="s">
        <v>31</v>
      </c>
      <c r="B12" s="78" t="s">
        <v>277</v>
      </c>
      <c r="C12" s="96">
        <f>SUM(C13:C15)</f>
        <v>44039</v>
      </c>
      <c r="D12" s="96">
        <v>0</v>
      </c>
      <c r="E12" s="97"/>
      <c r="G12" s="59"/>
    </row>
    <row r="13" spans="1:7" s="3" customFormat="1" ht="16.5" customHeight="1" x14ac:dyDescent="0.3">
      <c r="A13" s="87" t="s">
        <v>70</v>
      </c>
      <c r="B13" s="87" t="s">
        <v>280</v>
      </c>
      <c r="C13" s="8">
        <f>GETPIVOTDATA("Paid In",'Pivot IN'!$A$3,"Description 2","შემოწირულობა")</f>
        <v>44039</v>
      </c>
      <c r="D13" s="8">
        <f>C13</f>
        <v>44039</v>
      </c>
      <c r="E13" s="97"/>
    </row>
    <row r="14" spans="1:7" s="3" customFormat="1" ht="16.5" customHeight="1" x14ac:dyDescent="0.3">
      <c r="A14" s="87" t="s">
        <v>389</v>
      </c>
      <c r="B14" s="87" t="s">
        <v>388</v>
      </c>
      <c r="C14" s="8"/>
      <c r="D14" s="8"/>
      <c r="E14" s="97"/>
    </row>
    <row r="15" spans="1:7" s="3" customFormat="1" ht="16.5" customHeight="1" x14ac:dyDescent="0.3">
      <c r="A15" s="87" t="s">
        <v>390</v>
      </c>
      <c r="B15" s="87" t="s">
        <v>83</v>
      </c>
      <c r="C15" s="8"/>
      <c r="D15" s="8"/>
      <c r="E15" s="97"/>
    </row>
    <row r="16" spans="1:7" s="3" customFormat="1" ht="16.5" customHeight="1" x14ac:dyDescent="0.3">
      <c r="A16" s="78" t="s">
        <v>71</v>
      </c>
      <c r="B16" s="78" t="s">
        <v>72</v>
      </c>
      <c r="C16" s="96">
        <f>SUM(C17:C18)</f>
        <v>0</v>
      </c>
      <c r="D16" s="96">
        <f>SUM(D17:D18)</f>
        <v>0</v>
      </c>
      <c r="E16" s="97"/>
    </row>
    <row r="17" spans="1:5" s="3" customFormat="1" ht="16.5" customHeight="1" x14ac:dyDescent="0.3">
      <c r="A17" s="87" t="s">
        <v>73</v>
      </c>
      <c r="B17" s="87" t="s">
        <v>75</v>
      </c>
      <c r="C17" s="8"/>
      <c r="D17" s="8"/>
      <c r="E17" s="97"/>
    </row>
    <row r="18" spans="1:5" s="3" customFormat="1" ht="32.25" customHeight="1" x14ac:dyDescent="0.3">
      <c r="A18" s="87" t="s">
        <v>74</v>
      </c>
      <c r="B18" s="87" t="s">
        <v>430</v>
      </c>
      <c r="C18" s="8"/>
      <c r="D18" s="8"/>
      <c r="E18" s="97"/>
    </row>
    <row r="19" spans="1:5" s="3" customFormat="1" ht="16.5" customHeight="1" x14ac:dyDescent="0.3">
      <c r="A19" s="78" t="s">
        <v>76</v>
      </c>
      <c r="B19" s="78" t="s">
        <v>354</v>
      </c>
      <c r="C19" s="96">
        <f>SUM(C20:C23)</f>
        <v>0</v>
      </c>
      <c r="D19" s="96">
        <f>SUM(D20:D23)</f>
        <v>0</v>
      </c>
      <c r="E19" s="97"/>
    </row>
    <row r="20" spans="1:5" s="3" customFormat="1" ht="16.5" customHeight="1" x14ac:dyDescent="0.3">
      <c r="A20" s="87" t="s">
        <v>77</v>
      </c>
      <c r="B20" s="87" t="s">
        <v>485</v>
      </c>
      <c r="C20" s="8"/>
      <c r="D20" s="8"/>
      <c r="E20" s="97"/>
    </row>
    <row r="21" spans="1:5" s="3" customFormat="1" ht="30" x14ac:dyDescent="0.3">
      <c r="A21" s="87" t="s">
        <v>78</v>
      </c>
      <c r="B21" s="87" t="s">
        <v>396</v>
      </c>
      <c r="C21" s="8"/>
      <c r="D21" s="8"/>
      <c r="E21" s="97"/>
    </row>
    <row r="22" spans="1:5" s="3" customFormat="1" x14ac:dyDescent="0.3">
      <c r="A22" s="87" t="s">
        <v>79</v>
      </c>
      <c r="B22" s="87" t="s">
        <v>415</v>
      </c>
      <c r="C22" s="8"/>
      <c r="D22" s="8"/>
      <c r="E22" s="97"/>
    </row>
    <row r="23" spans="1:5" s="3" customFormat="1" x14ac:dyDescent="0.3">
      <c r="A23" s="87" t="s">
        <v>80</v>
      </c>
      <c r="B23" s="87" t="s">
        <v>460</v>
      </c>
      <c r="C23" s="8"/>
      <c r="D23" s="8"/>
      <c r="E23" s="97"/>
    </row>
    <row r="24" spans="1:5" s="3" customFormat="1" ht="16.5" customHeight="1" x14ac:dyDescent="0.3">
      <c r="A24" s="78" t="s">
        <v>81</v>
      </c>
      <c r="B24" s="78" t="s">
        <v>367</v>
      </c>
      <c r="C24" s="183"/>
      <c r="D24" s="8"/>
      <c r="E24" s="97"/>
    </row>
    <row r="25" spans="1:5" s="3" customFormat="1" x14ac:dyDescent="0.3">
      <c r="A25" s="78" t="s">
        <v>231</v>
      </c>
      <c r="B25" s="78" t="s">
        <v>370</v>
      </c>
      <c r="C25" s="8">
        <f>GETPIVOTDATA("Paid In",'Pivot IN'!$A$3,"Description 2","სხვა შემოსავალი")+GETPIVOTDATA("Paid In",'Pivot IN'!$A$3,"Description 2","ავანსის უკან დაბრუნება")</f>
        <v>1805</v>
      </c>
      <c r="D25" s="8">
        <f>C25</f>
        <v>1805</v>
      </c>
      <c r="E25" s="97"/>
    </row>
    <row r="26" spans="1:5" ht="16.5" customHeight="1" x14ac:dyDescent="0.3">
      <c r="A26" s="77">
        <v>1.2</v>
      </c>
      <c r="B26" s="77" t="s">
        <v>82</v>
      </c>
      <c r="C26" s="75">
        <f>SUM(C27,C31,C35)</f>
        <v>0</v>
      </c>
      <c r="D26" s="75">
        <f>SUM(D27,D31,D35)</f>
        <v>0</v>
      </c>
      <c r="E26" s="97"/>
    </row>
    <row r="27" spans="1:5" ht="16.5" customHeight="1" x14ac:dyDescent="0.3">
      <c r="A27" s="78" t="s">
        <v>32</v>
      </c>
      <c r="B27" s="78" t="s">
        <v>280</v>
      </c>
      <c r="C27" s="96">
        <v>0</v>
      </c>
      <c r="D27" s="96">
        <f>SUM(D28:D30)</f>
        <v>0</v>
      </c>
      <c r="E27" s="97"/>
    </row>
    <row r="28" spans="1:5" x14ac:dyDescent="0.3">
      <c r="A28" s="174" t="s">
        <v>84</v>
      </c>
      <c r="B28" s="174" t="s">
        <v>278</v>
      </c>
      <c r="C28" s="8"/>
      <c r="D28" s="8"/>
      <c r="E28" s="97"/>
    </row>
    <row r="29" spans="1:5" x14ac:dyDescent="0.3">
      <c r="A29" s="174" t="s">
        <v>85</v>
      </c>
      <c r="B29" s="174" t="s">
        <v>281</v>
      </c>
      <c r="C29" s="8"/>
      <c r="D29" s="8"/>
      <c r="E29" s="97"/>
    </row>
    <row r="30" spans="1:5" x14ac:dyDescent="0.3">
      <c r="A30" s="174" t="s">
        <v>371</v>
      </c>
      <c r="B30" s="174" t="s">
        <v>279</v>
      </c>
      <c r="C30" s="8">
        <v>0</v>
      </c>
      <c r="D30" s="8"/>
      <c r="E30" s="97"/>
    </row>
    <row r="31" spans="1:5" x14ac:dyDescent="0.3">
      <c r="A31" s="78" t="s">
        <v>33</v>
      </c>
      <c r="B31" s="78" t="s">
        <v>388</v>
      </c>
      <c r="C31" s="96">
        <f>SUM(C32:C34)</f>
        <v>0</v>
      </c>
      <c r="D31" s="96">
        <f>SUM(D32:D34)</f>
        <v>0</v>
      </c>
      <c r="E31" s="97"/>
    </row>
    <row r="32" spans="1:5" x14ac:dyDescent="0.3">
      <c r="A32" s="174" t="s">
        <v>12</v>
      </c>
      <c r="B32" s="174" t="s">
        <v>391</v>
      </c>
      <c r="C32" s="8"/>
      <c r="D32" s="8"/>
      <c r="E32" s="97"/>
    </row>
    <row r="33" spans="1:9" x14ac:dyDescent="0.3">
      <c r="A33" s="174" t="s">
        <v>13</v>
      </c>
      <c r="B33" s="174" t="s">
        <v>392</v>
      </c>
      <c r="C33" s="8"/>
      <c r="D33" s="8"/>
      <c r="E33" s="97"/>
    </row>
    <row r="34" spans="1:9" x14ac:dyDescent="0.3">
      <c r="A34" s="174" t="s">
        <v>255</v>
      </c>
      <c r="B34" s="174" t="s">
        <v>393</v>
      </c>
      <c r="C34" s="8"/>
      <c r="D34" s="8"/>
      <c r="E34" s="97"/>
    </row>
    <row r="35" spans="1:9" ht="31.5" customHeight="1" x14ac:dyDescent="0.3">
      <c r="A35" s="78" t="s">
        <v>34</v>
      </c>
      <c r="B35" s="181" t="s">
        <v>421</v>
      </c>
      <c r="C35" s="8"/>
      <c r="D35" s="8"/>
      <c r="E35" s="97"/>
    </row>
    <row r="36" spans="1:9" x14ac:dyDescent="0.3">
      <c r="D36" s="23"/>
      <c r="E36" s="98"/>
      <c r="F36" s="23"/>
    </row>
    <row r="37" spans="1:9" x14ac:dyDescent="0.3">
      <c r="A37" s="520"/>
      <c r="B37" s="12"/>
      <c r="D37" s="23"/>
      <c r="E37" s="98"/>
      <c r="F37" s="23"/>
    </row>
    <row r="38" spans="1:9" x14ac:dyDescent="0.3">
      <c r="A38" s="12"/>
      <c r="B38" s="12"/>
      <c r="C38" s="12"/>
      <c r="D38" s="99"/>
      <c r="E38" s="98"/>
      <c r="F38" s="23"/>
    </row>
    <row r="39" spans="1:9" x14ac:dyDescent="0.3">
      <c r="A39" s="410"/>
      <c r="B39" s="365"/>
      <c r="C39" s="410"/>
      <c r="D39" s="515"/>
      <c r="E39" s="517"/>
      <c r="F39" s="23"/>
    </row>
    <row r="40" spans="1:9" x14ac:dyDescent="0.3">
      <c r="A40" s="529"/>
      <c r="B40" s="529"/>
      <c r="C40" s="410"/>
      <c r="D40" s="365"/>
      <c r="E40" s="410"/>
      <c r="F40" s="410"/>
      <c r="G40" s="365"/>
      <c r="H40" s="410"/>
    </row>
    <row r="41" spans="1:9" x14ac:dyDescent="0.3">
      <c r="A41" s="410"/>
      <c r="B41" s="519" t="s">
        <v>1010</v>
      </c>
      <c r="C41" s="410"/>
      <c r="D41" s="365"/>
      <c r="E41" s="410"/>
      <c r="F41" s="515"/>
      <c r="G41" s="516"/>
      <c r="H41" s="516"/>
      <c r="I41" s="304"/>
    </row>
    <row r="42" spans="1:9" x14ac:dyDescent="0.3">
      <c r="B42" s="519"/>
      <c r="C42" s="12"/>
      <c r="D42" s="99"/>
      <c r="E42" s="518"/>
      <c r="F42" s="518"/>
      <c r="G42" s="304"/>
      <c r="H42" s="304"/>
      <c r="I42" s="304"/>
    </row>
    <row r="43" spans="1:9" x14ac:dyDescent="0.3">
      <c r="A43" s="253"/>
      <c r="B43" s="519" t="s">
        <v>1009</v>
      </c>
      <c r="D43" s="99"/>
      <c r="E43" s="351"/>
      <c r="F43" s="351"/>
      <c r="G43" s="253"/>
      <c r="H43" s="253"/>
      <c r="I43" s="253"/>
    </row>
    <row r="44" spans="1:9" x14ac:dyDescent="0.3">
      <c r="A44" s="253"/>
      <c r="D44" s="99"/>
      <c r="E44" s="351"/>
      <c r="F44" s="351"/>
      <c r="G44" s="253"/>
      <c r="H44" s="253"/>
      <c r="I44" s="253"/>
    </row>
    <row r="45" spans="1:9" s="253" customFormat="1" ht="12.75" x14ac:dyDescent="0.2">
      <c r="B45" s="58"/>
      <c r="D45" s="351"/>
      <c r="E45" s="351"/>
      <c r="F45" s="351"/>
    </row>
    <row r="46" spans="1:9" x14ac:dyDescent="0.3">
      <c r="D46" s="23"/>
      <c r="E46" s="98"/>
      <c r="F46" s="23"/>
    </row>
  </sheetData>
  <mergeCells count="3">
    <mergeCell ref="C2:D2"/>
    <mergeCell ref="C1:D1"/>
    <mergeCell ref="A40:B40"/>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ignoredErrors>
    <ignoredError sqref="C13:D28"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46"/>
  <sheetViews>
    <sheetView showGridLines="0" view="pageBreakPreview" topLeftCell="A33" zoomScaleNormal="100" zoomScaleSheetLayoutView="100" workbookViewId="0">
      <selection activeCell="A40" sqref="A40:B43"/>
    </sheetView>
  </sheetViews>
  <sheetFormatPr defaultColWidth="9.140625" defaultRowHeight="15" x14ac:dyDescent="0.3"/>
  <cols>
    <col min="1" max="1" width="14.28515625" style="20" bestFit="1" customWidth="1"/>
    <col min="2" max="2" width="80" style="180" customWidth="1"/>
    <col min="3" max="3" width="16.5703125" style="20" customWidth="1"/>
    <col min="4" max="4" width="14.28515625" style="20" customWidth="1"/>
    <col min="5" max="5" width="0.42578125" style="19" customWidth="1"/>
    <col min="6" max="16384" width="9.140625" style="20"/>
  </cols>
  <sheetData>
    <row r="1" spans="1:12" s="6" customFormat="1" x14ac:dyDescent="0.3">
      <c r="A1" s="65" t="s">
        <v>247</v>
      </c>
      <c r="B1" s="176"/>
      <c r="C1" s="536" t="s">
        <v>94</v>
      </c>
      <c r="D1" s="536"/>
      <c r="E1" s="100"/>
    </row>
    <row r="2" spans="1:12" s="6" customFormat="1" x14ac:dyDescent="0.3">
      <c r="A2" s="66" t="s">
        <v>123</v>
      </c>
      <c r="B2" s="176"/>
      <c r="C2" s="537" t="str">
        <f>'ფორმა N1'!L2</f>
        <v>01/01/2023-12/31/2023</v>
      </c>
      <c r="D2" s="538"/>
      <c r="E2" s="100"/>
    </row>
    <row r="3" spans="1:12" s="6" customFormat="1" x14ac:dyDescent="0.3">
      <c r="A3" s="66"/>
      <c r="B3" s="176"/>
      <c r="C3" s="249"/>
      <c r="D3" s="249"/>
      <c r="E3" s="100"/>
    </row>
    <row r="4" spans="1:12" s="2" customFormat="1" x14ac:dyDescent="0.3">
      <c r="A4" s="67" t="str">
        <f>'ფორმა N2'!A4</f>
        <v>ანგარიშვალდებული პირის დასახელება:</v>
      </c>
      <c r="B4" s="177"/>
      <c r="C4" s="66"/>
      <c r="D4" s="66"/>
      <c r="E4" s="97"/>
      <c r="L4" s="6"/>
    </row>
    <row r="5" spans="1:12" s="2" customFormat="1" x14ac:dyDescent="0.3">
      <c r="A5" s="167" t="str">
        <f>'ფორმა N1'!D4</f>
        <v>მპგ კონსერვატიული მოძრაობა ალტ/ინფო</v>
      </c>
      <c r="B5" s="178"/>
      <c r="C5" s="55"/>
      <c r="D5" s="55"/>
      <c r="E5" s="97"/>
    </row>
    <row r="6" spans="1:12" s="2" customFormat="1" x14ac:dyDescent="0.3">
      <c r="A6" s="67"/>
      <c r="B6" s="177"/>
      <c r="C6" s="66"/>
      <c r="D6" s="66"/>
      <c r="E6" s="97"/>
    </row>
    <row r="7" spans="1:12" s="6" customFormat="1" ht="18" x14ac:dyDescent="0.3">
      <c r="A7" s="244"/>
      <c r="B7" s="348"/>
      <c r="C7" s="68"/>
      <c r="D7" s="68"/>
      <c r="E7" s="100"/>
    </row>
    <row r="8" spans="1:12" s="6" customFormat="1" ht="30" x14ac:dyDescent="0.3">
      <c r="A8" s="95" t="s">
        <v>64</v>
      </c>
      <c r="B8" s="69" t="s">
        <v>229</v>
      </c>
      <c r="C8" s="69" t="s">
        <v>66</v>
      </c>
      <c r="D8" s="69" t="s">
        <v>67</v>
      </c>
      <c r="E8" s="100"/>
      <c r="F8" s="349"/>
    </row>
    <row r="9" spans="1:12" s="7" customFormat="1" x14ac:dyDescent="0.3">
      <c r="A9" s="168">
        <v>1</v>
      </c>
      <c r="B9" s="168" t="s">
        <v>65</v>
      </c>
      <c r="C9" s="75">
        <f>SUM(C10,C26)</f>
        <v>0</v>
      </c>
      <c r="D9" s="75">
        <f>SUM(D10,D26)</f>
        <v>0</v>
      </c>
      <c r="E9" s="100"/>
    </row>
    <row r="10" spans="1:12" s="7" customFormat="1" x14ac:dyDescent="0.3">
      <c r="A10" s="77">
        <v>1.1000000000000001</v>
      </c>
      <c r="B10" s="77" t="s">
        <v>69</v>
      </c>
      <c r="C10" s="75">
        <f>SUM(C11,C12,C16,C19,C25,C26)</f>
        <v>0</v>
      </c>
      <c r="D10" s="75">
        <f>SUM(D11,D12,D16,D19,D24,D25)</f>
        <v>0</v>
      </c>
      <c r="E10" s="100"/>
    </row>
    <row r="11" spans="1:12" s="9" customFormat="1" ht="18" x14ac:dyDescent="0.3">
      <c r="A11" s="78" t="s">
        <v>30</v>
      </c>
      <c r="B11" s="78" t="s">
        <v>68</v>
      </c>
      <c r="C11" s="8"/>
      <c r="D11" s="8"/>
      <c r="E11" s="100"/>
    </row>
    <row r="12" spans="1:12" s="10" customFormat="1" x14ac:dyDescent="0.3">
      <c r="A12" s="78" t="s">
        <v>31</v>
      </c>
      <c r="B12" s="78" t="s">
        <v>277</v>
      </c>
      <c r="C12" s="96">
        <f>SUM(C14:C15)</f>
        <v>0</v>
      </c>
      <c r="D12" s="96">
        <f>SUM(D14:D15)</f>
        <v>0</v>
      </c>
      <c r="E12" s="100"/>
    </row>
    <row r="13" spans="1:12" s="3" customFormat="1" x14ac:dyDescent="0.3">
      <c r="A13" s="87" t="s">
        <v>70</v>
      </c>
      <c r="B13" s="87" t="s">
        <v>280</v>
      </c>
      <c r="C13" s="8"/>
      <c r="D13" s="8"/>
      <c r="E13" s="100"/>
    </row>
    <row r="14" spans="1:12" s="3" customFormat="1" x14ac:dyDescent="0.3">
      <c r="A14" s="87" t="s">
        <v>389</v>
      </c>
      <c r="B14" s="87" t="s">
        <v>388</v>
      </c>
      <c r="C14" s="8"/>
      <c r="D14" s="8"/>
      <c r="E14" s="100"/>
    </row>
    <row r="15" spans="1:12" s="3" customFormat="1" x14ac:dyDescent="0.3">
      <c r="A15" s="87" t="s">
        <v>390</v>
      </c>
      <c r="B15" s="87" t="s">
        <v>83</v>
      </c>
      <c r="C15" s="8"/>
      <c r="D15" s="8"/>
      <c r="E15" s="100"/>
    </row>
    <row r="16" spans="1:12" s="3" customFormat="1" x14ac:dyDescent="0.3">
      <c r="A16" s="78" t="s">
        <v>71</v>
      </c>
      <c r="B16" s="78" t="s">
        <v>72</v>
      </c>
      <c r="C16" s="96">
        <f>SUM(C17:C18)</f>
        <v>0</v>
      </c>
      <c r="D16" s="96">
        <f>SUM(D17:D18)</f>
        <v>0</v>
      </c>
      <c r="E16" s="100"/>
    </row>
    <row r="17" spans="1:5" s="3" customFormat="1" x14ac:dyDescent="0.3">
      <c r="A17" s="87" t="s">
        <v>73</v>
      </c>
      <c r="B17" s="87" t="s">
        <v>75</v>
      </c>
      <c r="C17" s="8"/>
      <c r="D17" s="8"/>
      <c r="E17" s="100"/>
    </row>
    <row r="18" spans="1:5" s="3" customFormat="1" x14ac:dyDescent="0.3">
      <c r="A18" s="87" t="s">
        <v>74</v>
      </c>
      <c r="B18" s="87" t="s">
        <v>430</v>
      </c>
      <c r="C18" s="8"/>
      <c r="D18" s="8"/>
      <c r="E18" s="100"/>
    </row>
    <row r="19" spans="1:5" s="3" customFormat="1" x14ac:dyDescent="0.3">
      <c r="A19" s="78" t="s">
        <v>76</v>
      </c>
      <c r="B19" s="78" t="s">
        <v>354</v>
      </c>
      <c r="C19" s="96">
        <f>SUM(C20:C23)</f>
        <v>0</v>
      </c>
      <c r="D19" s="96">
        <f>SUM(D20:D23)</f>
        <v>0</v>
      </c>
      <c r="E19" s="100"/>
    </row>
    <row r="20" spans="1:5" s="3" customFormat="1" x14ac:dyDescent="0.3">
      <c r="A20" s="87" t="s">
        <v>77</v>
      </c>
      <c r="B20" s="87" t="s">
        <v>485</v>
      </c>
      <c r="C20" s="8"/>
      <c r="D20" s="8"/>
      <c r="E20" s="100"/>
    </row>
    <row r="21" spans="1:5" s="3" customFormat="1" ht="30" x14ac:dyDescent="0.3">
      <c r="A21" s="87" t="s">
        <v>78</v>
      </c>
      <c r="B21" s="87" t="s">
        <v>396</v>
      </c>
      <c r="C21" s="8"/>
      <c r="D21" s="8"/>
      <c r="E21" s="100"/>
    </row>
    <row r="22" spans="1:5" s="3" customFormat="1" x14ac:dyDescent="0.3">
      <c r="A22" s="87" t="s">
        <v>79</v>
      </c>
      <c r="B22" s="87" t="s">
        <v>415</v>
      </c>
      <c r="C22" s="8"/>
      <c r="D22" s="8"/>
      <c r="E22" s="100"/>
    </row>
    <row r="23" spans="1:5" s="3" customFormat="1" x14ac:dyDescent="0.3">
      <c r="A23" s="87" t="s">
        <v>80</v>
      </c>
      <c r="B23" s="87" t="s">
        <v>461</v>
      </c>
      <c r="C23" s="8"/>
      <c r="D23" s="8"/>
      <c r="E23" s="100"/>
    </row>
    <row r="24" spans="1:5" s="3" customFormat="1" x14ac:dyDescent="0.3">
      <c r="A24" s="78" t="s">
        <v>81</v>
      </c>
      <c r="B24" s="78" t="s">
        <v>367</v>
      </c>
      <c r="C24" s="8"/>
      <c r="D24" s="8"/>
      <c r="E24" s="100"/>
    </row>
    <row r="25" spans="1:5" s="3" customFormat="1" x14ac:dyDescent="0.3">
      <c r="A25" s="78" t="s">
        <v>231</v>
      </c>
      <c r="B25" s="78" t="s">
        <v>370</v>
      </c>
      <c r="C25" s="8"/>
      <c r="D25" s="8"/>
      <c r="E25" s="100"/>
    </row>
    <row r="26" spans="1:5" x14ac:dyDescent="0.3">
      <c r="A26" s="77">
        <v>1.2</v>
      </c>
      <c r="B26" s="77" t="s">
        <v>82</v>
      </c>
      <c r="C26" s="75">
        <f>SUM(C27,C31,C35)</f>
        <v>0</v>
      </c>
      <c r="D26" s="75">
        <f>SUM(D27,D31,D35)</f>
        <v>0</v>
      </c>
      <c r="E26" s="100"/>
    </row>
    <row r="27" spans="1:5" x14ac:dyDescent="0.3">
      <c r="A27" s="78" t="s">
        <v>32</v>
      </c>
      <c r="B27" s="78" t="s">
        <v>280</v>
      </c>
      <c r="C27" s="96">
        <f>SUM(C28:C30)</f>
        <v>0</v>
      </c>
      <c r="D27" s="96">
        <f>SUM(D28:D30)</f>
        <v>0</v>
      </c>
      <c r="E27" s="100"/>
    </row>
    <row r="28" spans="1:5" x14ac:dyDescent="0.3">
      <c r="A28" s="174" t="s">
        <v>84</v>
      </c>
      <c r="B28" s="174" t="s">
        <v>278</v>
      </c>
      <c r="C28" s="8"/>
      <c r="D28" s="8"/>
      <c r="E28" s="100"/>
    </row>
    <row r="29" spans="1:5" x14ac:dyDescent="0.3">
      <c r="A29" s="174" t="s">
        <v>85</v>
      </c>
      <c r="B29" s="174" t="s">
        <v>281</v>
      </c>
      <c r="C29" s="8"/>
      <c r="D29" s="8"/>
      <c r="E29" s="100"/>
    </row>
    <row r="30" spans="1:5" x14ac:dyDescent="0.3">
      <c r="A30" s="174" t="s">
        <v>371</v>
      </c>
      <c r="B30" s="174" t="s">
        <v>279</v>
      </c>
      <c r="C30" s="8"/>
      <c r="D30" s="8"/>
      <c r="E30" s="100"/>
    </row>
    <row r="31" spans="1:5" x14ac:dyDescent="0.3">
      <c r="A31" s="78" t="s">
        <v>33</v>
      </c>
      <c r="B31" s="78" t="s">
        <v>388</v>
      </c>
      <c r="C31" s="96">
        <f>SUM(C32:C34)</f>
        <v>0</v>
      </c>
      <c r="D31" s="96">
        <f>SUM(D32:D34)</f>
        <v>0</v>
      </c>
      <c r="E31" s="100"/>
    </row>
    <row r="32" spans="1:5" x14ac:dyDescent="0.3">
      <c r="A32" s="174" t="s">
        <v>12</v>
      </c>
      <c r="B32" s="174" t="s">
        <v>391</v>
      </c>
      <c r="C32" s="8"/>
      <c r="D32" s="8"/>
      <c r="E32" s="100"/>
    </row>
    <row r="33" spans="1:9" x14ac:dyDescent="0.3">
      <c r="A33" s="174" t="s">
        <v>13</v>
      </c>
      <c r="B33" s="174" t="s">
        <v>392</v>
      </c>
      <c r="C33" s="8"/>
      <c r="D33" s="8"/>
      <c r="E33" s="100"/>
    </row>
    <row r="34" spans="1:9" x14ac:dyDescent="0.3">
      <c r="A34" s="174" t="s">
        <v>255</v>
      </c>
      <c r="B34" s="174" t="s">
        <v>393</v>
      </c>
      <c r="C34" s="8"/>
      <c r="D34" s="8"/>
      <c r="E34" s="100"/>
    </row>
    <row r="35" spans="1:9" s="295" customFormat="1" x14ac:dyDescent="0.3">
      <c r="A35" s="78" t="s">
        <v>34</v>
      </c>
      <c r="B35" s="181" t="s">
        <v>369</v>
      </c>
      <c r="C35" s="8"/>
      <c r="D35" s="8"/>
    </row>
    <row r="36" spans="1:9" s="2" customFormat="1" x14ac:dyDescent="0.3">
      <c r="A36" s="1"/>
      <c r="B36" s="179"/>
      <c r="E36" s="247"/>
    </row>
    <row r="37" spans="1:9" s="2" customFormat="1" x14ac:dyDescent="0.3">
      <c r="B37" s="179"/>
      <c r="E37" s="247"/>
    </row>
    <row r="38" spans="1:9" x14ac:dyDescent="0.3">
      <c r="A38" s="1"/>
    </row>
    <row r="39" spans="1:9" x14ac:dyDescent="0.3">
      <c r="A39" s="2"/>
    </row>
    <row r="40" spans="1:9" s="2" customFormat="1" x14ac:dyDescent="0.3">
      <c r="A40" s="529"/>
      <c r="B40" s="529"/>
      <c r="C40" s="12"/>
      <c r="E40" s="247"/>
    </row>
    <row r="41" spans="1:9" s="2" customFormat="1" x14ac:dyDescent="0.3">
      <c r="A41" s="410"/>
      <c r="B41" s="519" t="s">
        <v>1010</v>
      </c>
      <c r="C41" s="12"/>
      <c r="E41" s="253"/>
      <c r="F41" s="253"/>
      <c r="G41" s="253"/>
      <c r="H41" s="253"/>
      <c r="I41" s="253"/>
    </row>
    <row r="42" spans="1:9" s="2" customFormat="1" x14ac:dyDescent="0.3">
      <c r="A42" s="12"/>
      <c r="B42" s="519"/>
      <c r="C42" s="12"/>
      <c r="D42" s="12"/>
      <c r="E42" s="253"/>
      <c r="F42" s="253"/>
      <c r="G42" s="253"/>
      <c r="H42" s="253"/>
      <c r="I42" s="253"/>
    </row>
    <row r="43" spans="1:9" s="2" customFormat="1" x14ac:dyDescent="0.3">
      <c r="A43" s="304"/>
      <c r="B43" s="519" t="s">
        <v>1009</v>
      </c>
      <c r="C43" s="12"/>
      <c r="D43" s="12"/>
      <c r="E43" s="253"/>
      <c r="F43" s="253"/>
      <c r="G43" s="253"/>
      <c r="H43" s="253"/>
      <c r="I43" s="253"/>
    </row>
    <row r="44" spans="1:9" s="2" customFormat="1" x14ac:dyDescent="0.3">
      <c r="A44" s="304"/>
      <c r="B44" s="12"/>
      <c r="C44" s="12"/>
      <c r="D44" s="12"/>
      <c r="E44" s="253"/>
      <c r="F44" s="253"/>
      <c r="G44" s="253"/>
      <c r="H44" s="253"/>
      <c r="I44" s="253"/>
    </row>
    <row r="45" spans="1:9" s="253" customFormat="1" ht="12.75" x14ac:dyDescent="0.2">
      <c r="A45" s="304"/>
      <c r="B45" s="521"/>
      <c r="C45" s="304"/>
    </row>
    <row r="46" spans="1:9" s="253" customFormat="1" ht="12.75" x14ac:dyDescent="0.2">
      <c r="B46" s="350"/>
    </row>
  </sheetData>
  <mergeCells count="3">
    <mergeCell ref="C1:D1"/>
    <mergeCell ref="C2:D2"/>
    <mergeCell ref="A40:B40"/>
  </mergeCells>
  <pageMargins left="0.11811023622047245" right="0.11811023622047245" top="0.59055118110236227" bottom="0.59055118110236227" header="0.15748031496062992" footer="0.15748031496062992"/>
  <pageSetup paperSize="9" scale="81" orientation="portrait" r:id="rId1"/>
  <headerFooter alignWithMargins="0"/>
  <colBreaks count="2" manualBreakCount="2">
    <brk id="4" max="41" man="1"/>
    <brk id="5" max="47"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90"/>
  <sheetViews>
    <sheetView showGridLines="0" view="pageBreakPreview" topLeftCell="A65" zoomScaleNormal="100" zoomScaleSheetLayoutView="100" workbookViewId="0">
      <selection activeCell="B86" sqref="B86:B88"/>
    </sheetView>
  </sheetViews>
  <sheetFormatPr defaultColWidth="9.140625" defaultRowHeight="15" x14ac:dyDescent="0.3"/>
  <cols>
    <col min="1" max="1" width="14.42578125" style="2" customWidth="1"/>
    <col min="2" max="2" width="77.28515625" style="2" customWidth="1"/>
    <col min="3" max="3" width="15" style="2" customWidth="1"/>
    <col min="4" max="4" width="13.5703125" style="2" customWidth="1"/>
    <col min="5" max="5" width="0.7109375" style="2" customWidth="1"/>
    <col min="6" max="16384" width="9.140625" style="2"/>
  </cols>
  <sheetData>
    <row r="1" spans="1:5" s="6" customFormat="1" ht="21.75" customHeight="1" x14ac:dyDescent="0.3">
      <c r="A1" s="540" t="s">
        <v>431</v>
      </c>
      <c r="B1" s="540"/>
      <c r="C1" s="536" t="s">
        <v>94</v>
      </c>
      <c r="D1" s="536"/>
      <c r="E1" s="81"/>
    </row>
    <row r="2" spans="1:5" s="6" customFormat="1" x14ac:dyDescent="0.3">
      <c r="A2" s="540" t="s">
        <v>432</v>
      </c>
      <c r="B2" s="540"/>
      <c r="C2" s="534" t="str">
        <f>'ფორმა N1'!L2</f>
        <v>01/01/2023-12/31/2023</v>
      </c>
      <c r="D2" s="535"/>
      <c r="E2" s="81"/>
    </row>
    <row r="3" spans="1:5" s="6" customFormat="1" x14ac:dyDescent="0.3">
      <c r="A3" s="541"/>
      <c r="B3" s="541"/>
      <c r="C3" s="249"/>
      <c r="D3" s="249"/>
      <c r="E3" s="81"/>
    </row>
    <row r="4" spans="1:5" s="6" customFormat="1" x14ac:dyDescent="0.3">
      <c r="A4" s="66" t="s">
        <v>123</v>
      </c>
      <c r="B4" s="244"/>
      <c r="C4" s="249"/>
      <c r="D4" s="249"/>
      <c r="E4" s="81"/>
    </row>
    <row r="5" spans="1:5" s="6" customFormat="1" x14ac:dyDescent="0.3">
      <c r="A5" s="66"/>
      <c r="B5" s="244"/>
      <c r="C5" s="249"/>
      <c r="D5" s="249"/>
      <c r="E5" s="81"/>
    </row>
    <row r="6" spans="1:5" x14ac:dyDescent="0.3">
      <c r="A6" s="67" t="str">
        <f>'[1]ფორმა N2'!A4</f>
        <v>ანგარიშვალდებული პირის დასახელება:</v>
      </c>
      <c r="B6" s="67"/>
      <c r="C6" s="66"/>
      <c r="D6" s="66"/>
      <c r="E6" s="82"/>
    </row>
    <row r="7" spans="1:5" x14ac:dyDescent="0.3">
      <c r="A7" s="167" t="str">
        <f>'ფორმა N1'!D4</f>
        <v>მპგ კონსერვატიული მოძრაობა ალტ/ინფო</v>
      </c>
      <c r="B7" s="70"/>
      <c r="C7" s="71"/>
      <c r="D7" s="71"/>
      <c r="E7" s="82"/>
    </row>
    <row r="8" spans="1:5" x14ac:dyDescent="0.3">
      <c r="A8" s="67"/>
      <c r="B8" s="67"/>
      <c r="C8" s="66"/>
      <c r="D8" s="66"/>
      <c r="E8" s="82"/>
    </row>
    <row r="9" spans="1:5" s="6" customFormat="1" x14ac:dyDescent="0.3">
      <c r="A9" s="244"/>
      <c r="B9" s="244"/>
      <c r="C9" s="68"/>
      <c r="D9" s="68"/>
      <c r="E9" s="81"/>
    </row>
    <row r="10" spans="1:5" s="6" customFormat="1" ht="30" x14ac:dyDescent="0.3">
      <c r="A10" s="79" t="s">
        <v>64</v>
      </c>
      <c r="B10" s="80" t="s">
        <v>11</v>
      </c>
      <c r="C10" s="69" t="s">
        <v>10</v>
      </c>
      <c r="D10" s="69" t="s">
        <v>9</v>
      </c>
      <c r="E10" s="81"/>
    </row>
    <row r="11" spans="1:5" s="7" customFormat="1" x14ac:dyDescent="0.2">
      <c r="A11" s="168">
        <v>1</v>
      </c>
      <c r="B11" s="168" t="s">
        <v>57</v>
      </c>
      <c r="C11" s="433">
        <f>SUM(C12,C16,C56,C59,C60,C61,C79)</f>
        <v>28273.309999999994</v>
      </c>
      <c r="D11" s="433">
        <f>SUM(D12,D16,D56,D59,D60,D61,D67,D75,D76)</f>
        <v>48896.819999999992</v>
      </c>
      <c r="E11" s="169"/>
    </row>
    <row r="12" spans="1:5" s="9" customFormat="1" ht="18" x14ac:dyDescent="0.2">
      <c r="A12" s="77">
        <v>1.1000000000000001</v>
      </c>
      <c r="B12" s="77" t="s">
        <v>58</v>
      </c>
      <c r="C12" s="434">
        <f>SUM(C13:C15)</f>
        <v>0</v>
      </c>
      <c r="D12" s="433">
        <f>SUM(D13:D15)</f>
        <v>0</v>
      </c>
      <c r="E12" s="83"/>
    </row>
    <row r="13" spans="1:5" s="10" customFormat="1" x14ac:dyDescent="0.2">
      <c r="A13" s="78" t="s">
        <v>30</v>
      </c>
      <c r="B13" s="78" t="s">
        <v>59</v>
      </c>
      <c r="C13" s="496"/>
      <c r="D13" s="496"/>
      <c r="E13" s="84"/>
    </row>
    <row r="14" spans="1:5" s="3" customFormat="1" x14ac:dyDescent="0.2">
      <c r="A14" s="78" t="s">
        <v>31</v>
      </c>
      <c r="B14" s="78" t="s">
        <v>0</v>
      </c>
      <c r="C14" s="496"/>
      <c r="D14" s="496"/>
      <c r="E14" s="85"/>
    </row>
    <row r="15" spans="1:5" s="3" customFormat="1" x14ac:dyDescent="0.2">
      <c r="A15" s="344" t="s">
        <v>71</v>
      </c>
      <c r="B15" s="78" t="s">
        <v>467</v>
      </c>
      <c r="C15" s="496"/>
      <c r="D15" s="496"/>
      <c r="E15" s="85"/>
    </row>
    <row r="16" spans="1:5" s="7" customFormat="1" x14ac:dyDescent="0.2">
      <c r="A16" s="77">
        <v>1.2</v>
      </c>
      <c r="B16" s="77" t="s">
        <v>60</v>
      </c>
      <c r="C16" s="435">
        <f>SUM(C17,C20,C32,C33,C34,C35,C38,C39,C46:C50,C54,C55)</f>
        <v>25364.869999999995</v>
      </c>
      <c r="D16" s="435">
        <f>SUM(D17,D20,D32,D33,D34,D35,D38,D39,D46:D50,D54,D55)</f>
        <v>46021.819999999992</v>
      </c>
      <c r="E16" s="169"/>
    </row>
    <row r="17" spans="1:6" s="3" customFormat="1" x14ac:dyDescent="0.2">
      <c r="A17" s="78" t="s">
        <v>32</v>
      </c>
      <c r="B17" s="78" t="s">
        <v>1</v>
      </c>
      <c r="C17" s="434">
        <f>SUM(C18:C19)</f>
        <v>0</v>
      </c>
      <c r="D17" s="434">
        <f>SUM(D18:D19)</f>
        <v>0</v>
      </c>
      <c r="E17" s="85"/>
    </row>
    <row r="18" spans="1:6" s="3" customFormat="1" x14ac:dyDescent="0.2">
      <c r="A18" s="87" t="s">
        <v>84</v>
      </c>
      <c r="B18" s="87" t="s">
        <v>61</v>
      </c>
      <c r="C18" s="496"/>
      <c r="D18" s="497"/>
      <c r="E18" s="85"/>
    </row>
    <row r="19" spans="1:6" s="3" customFormat="1" x14ac:dyDescent="0.2">
      <c r="A19" s="87" t="s">
        <v>85</v>
      </c>
      <c r="B19" s="87" t="s">
        <v>62</v>
      </c>
      <c r="C19" s="496"/>
      <c r="D19" s="497"/>
      <c r="E19" s="85"/>
    </row>
    <row r="20" spans="1:6" s="3" customFormat="1" x14ac:dyDescent="0.2">
      <c r="A20" s="78" t="s">
        <v>33</v>
      </c>
      <c r="B20" s="78" t="s">
        <v>2</v>
      </c>
      <c r="C20" s="434">
        <f>SUM(C21:C26,C31)</f>
        <v>13133.989999999998</v>
      </c>
      <c r="D20" s="434">
        <f>SUM(D21:D26,D31)</f>
        <v>14593.989999999998</v>
      </c>
      <c r="E20" s="170"/>
      <c r="F20" s="171"/>
    </row>
    <row r="21" spans="1:6" s="173" customFormat="1" ht="30" x14ac:dyDescent="0.2">
      <c r="A21" s="87" t="s">
        <v>12</v>
      </c>
      <c r="B21" s="87" t="s">
        <v>230</v>
      </c>
      <c r="C21" s="498"/>
      <c r="D21" s="36"/>
      <c r="E21" s="172"/>
    </row>
    <row r="22" spans="1:6" s="173" customFormat="1" x14ac:dyDescent="0.2">
      <c r="A22" s="87" t="s">
        <v>13</v>
      </c>
      <c r="B22" s="87" t="s">
        <v>14</v>
      </c>
      <c r="C22" s="498"/>
      <c r="D22" s="36"/>
      <c r="E22" s="172"/>
    </row>
    <row r="23" spans="1:6" s="173" customFormat="1" ht="30" x14ac:dyDescent="0.2">
      <c r="A23" s="87" t="s">
        <v>255</v>
      </c>
      <c r="B23" s="87" t="s">
        <v>22</v>
      </c>
      <c r="C23" s="498"/>
      <c r="D23" s="36"/>
      <c r="E23" s="172"/>
    </row>
    <row r="24" spans="1:6" s="173" customFormat="1" ht="16.5" customHeight="1" x14ac:dyDescent="0.2">
      <c r="A24" s="87" t="s">
        <v>256</v>
      </c>
      <c r="B24" s="87" t="s">
        <v>15</v>
      </c>
      <c r="C24" s="499">
        <f>D24-1460</f>
        <v>7899.0299999999988</v>
      </c>
      <c r="D24" s="498">
        <f>GETPIVOTDATA("Paid Out",'Pivot Out'!$A$3,"Description 2","კომუნიკაციის ხარჯი")+GETPIVOTDATA("Paid Out",'Pivot Out'!$A$3,"Description 2","ინტერნეტმომსახურება")</f>
        <v>9359.0299999999988</v>
      </c>
      <c r="E24" s="172"/>
    </row>
    <row r="25" spans="1:6" s="173" customFormat="1" ht="16.5" customHeight="1" x14ac:dyDescent="0.2">
      <c r="A25" s="87" t="s">
        <v>257</v>
      </c>
      <c r="B25" s="87" t="s">
        <v>16</v>
      </c>
      <c r="C25" s="498"/>
      <c r="D25" s="36"/>
      <c r="E25" s="172"/>
    </row>
    <row r="26" spans="1:6" s="173" customFormat="1" ht="16.5" customHeight="1" x14ac:dyDescent="0.2">
      <c r="A26" s="87" t="s">
        <v>258</v>
      </c>
      <c r="B26" s="87" t="s">
        <v>17</v>
      </c>
      <c r="C26" s="434">
        <f>SUM(C27:C30)</f>
        <v>5234.96</v>
      </c>
      <c r="D26" s="434">
        <f>SUM(D27:D30)</f>
        <v>5234.96</v>
      </c>
      <c r="E26" s="172"/>
    </row>
    <row r="27" spans="1:6" s="173" customFormat="1" ht="16.5" customHeight="1" x14ac:dyDescent="0.2">
      <c r="A27" s="174" t="s">
        <v>259</v>
      </c>
      <c r="B27" s="174" t="s">
        <v>18</v>
      </c>
      <c r="C27" s="498">
        <f>GETPIVOTDATA("Paid Out",'Pivot Out'!$A$3,"Description 2","ელ-ენერგია")</f>
        <v>5031.91</v>
      </c>
      <c r="D27" s="36">
        <f>C27</f>
        <v>5031.91</v>
      </c>
      <c r="E27" s="172"/>
    </row>
    <row r="28" spans="1:6" s="173" customFormat="1" ht="16.5" customHeight="1" x14ac:dyDescent="0.2">
      <c r="A28" s="174" t="s">
        <v>260</v>
      </c>
      <c r="B28" s="174" t="s">
        <v>19</v>
      </c>
      <c r="C28" s="498">
        <f>GETPIVOTDATA("Paid Out",'Pivot Out'!$A$3,"Description 2","წყალი")</f>
        <v>203.05</v>
      </c>
      <c r="D28" s="36">
        <f>C28</f>
        <v>203.05</v>
      </c>
      <c r="E28" s="172"/>
    </row>
    <row r="29" spans="1:6" s="173" customFormat="1" ht="16.5" customHeight="1" x14ac:dyDescent="0.2">
      <c r="A29" s="174" t="s">
        <v>261</v>
      </c>
      <c r="B29" s="174" t="s">
        <v>20</v>
      </c>
      <c r="C29" s="498"/>
      <c r="D29" s="36"/>
      <c r="E29" s="172"/>
    </row>
    <row r="30" spans="1:6" s="173" customFormat="1" ht="16.5" customHeight="1" x14ac:dyDescent="0.2">
      <c r="A30" s="174" t="s">
        <v>262</v>
      </c>
      <c r="B30" s="174" t="s">
        <v>23</v>
      </c>
      <c r="C30" s="498"/>
      <c r="D30" s="36"/>
      <c r="E30" s="172"/>
    </row>
    <row r="31" spans="1:6" s="173" customFormat="1" ht="16.5" customHeight="1" x14ac:dyDescent="0.2">
      <c r="A31" s="87" t="s">
        <v>263</v>
      </c>
      <c r="B31" s="87" t="s">
        <v>21</v>
      </c>
      <c r="C31" s="498"/>
      <c r="D31" s="36"/>
      <c r="E31" s="172"/>
    </row>
    <row r="32" spans="1:6" s="3" customFormat="1" ht="16.5" customHeight="1" x14ac:dyDescent="0.2">
      <c r="A32" s="78" t="s">
        <v>34</v>
      </c>
      <c r="B32" s="78" t="s">
        <v>3</v>
      </c>
      <c r="C32" s="496"/>
      <c r="D32" s="497"/>
      <c r="E32" s="170"/>
    </row>
    <row r="33" spans="1:5" s="3" customFormat="1" ht="16.5" customHeight="1" x14ac:dyDescent="0.2">
      <c r="A33" s="78" t="s">
        <v>35</v>
      </c>
      <c r="B33" s="78" t="s">
        <v>4</v>
      </c>
      <c r="C33" s="496"/>
      <c r="D33" s="497"/>
      <c r="E33" s="85"/>
    </row>
    <row r="34" spans="1:5" s="3" customFormat="1" ht="16.5" customHeight="1" x14ac:dyDescent="0.2">
      <c r="A34" s="78" t="s">
        <v>36</v>
      </c>
      <c r="B34" s="78" t="s">
        <v>5</v>
      </c>
      <c r="C34" s="496"/>
      <c r="D34" s="497"/>
      <c r="E34" s="85"/>
    </row>
    <row r="35" spans="1:5" s="3" customFormat="1" x14ac:dyDescent="0.2">
      <c r="A35" s="78" t="s">
        <v>37</v>
      </c>
      <c r="B35" s="78" t="s">
        <v>63</v>
      </c>
      <c r="C35" s="434">
        <f>SUM(C36:C37)</f>
        <v>0</v>
      </c>
      <c r="D35" s="434">
        <f>SUM(D36:D37)</f>
        <v>0</v>
      </c>
      <c r="E35" s="85"/>
    </row>
    <row r="36" spans="1:5" s="3" customFormat="1" ht="16.5" customHeight="1" x14ac:dyDescent="0.2">
      <c r="A36" s="87" t="s">
        <v>264</v>
      </c>
      <c r="B36" s="87" t="s">
        <v>56</v>
      </c>
      <c r="C36" s="496"/>
      <c r="D36" s="497"/>
      <c r="E36" s="85"/>
    </row>
    <row r="37" spans="1:5" s="3" customFormat="1" ht="16.5" customHeight="1" x14ac:dyDescent="0.2">
      <c r="A37" s="87" t="s">
        <v>265</v>
      </c>
      <c r="B37" s="87" t="s">
        <v>55</v>
      </c>
      <c r="C37" s="496"/>
      <c r="D37" s="497"/>
      <c r="E37" s="85"/>
    </row>
    <row r="38" spans="1:5" s="3" customFormat="1" ht="16.5" customHeight="1" x14ac:dyDescent="0.2">
      <c r="A38" s="78" t="s">
        <v>38</v>
      </c>
      <c r="B38" s="78" t="s">
        <v>49</v>
      </c>
      <c r="C38" s="494">
        <f>GETPIVOTDATA("Paid Out",'Pivot Out'!$A$3,"Description 2","გადარიცხვის საკომისიო")</f>
        <v>44.389999999999986</v>
      </c>
      <c r="D38" s="494">
        <f>C38</f>
        <v>44.389999999999986</v>
      </c>
      <c r="E38" s="85"/>
    </row>
    <row r="39" spans="1:5" s="3" customFormat="1" ht="16.5" customHeight="1" x14ac:dyDescent="0.2">
      <c r="A39" s="78" t="s">
        <v>39</v>
      </c>
      <c r="B39" s="78" t="s">
        <v>346</v>
      </c>
      <c r="C39" s="434">
        <f>SUM(C40:C45)</f>
        <v>0</v>
      </c>
      <c r="D39" s="434">
        <f>SUM(D40:D45)</f>
        <v>0</v>
      </c>
      <c r="E39" s="85"/>
    </row>
    <row r="40" spans="1:5" s="3" customFormat="1" ht="16.5" customHeight="1" x14ac:dyDescent="0.2">
      <c r="A40" s="17" t="s">
        <v>309</v>
      </c>
      <c r="B40" s="17" t="s">
        <v>313</v>
      </c>
      <c r="C40" s="496"/>
      <c r="D40" s="497"/>
      <c r="E40" s="85"/>
    </row>
    <row r="41" spans="1:5" s="3" customFormat="1" ht="16.5" customHeight="1" x14ac:dyDescent="0.2">
      <c r="A41" s="17" t="s">
        <v>310</v>
      </c>
      <c r="B41" s="17" t="s">
        <v>314</v>
      </c>
      <c r="C41" s="496"/>
      <c r="D41" s="497"/>
      <c r="E41" s="85"/>
    </row>
    <row r="42" spans="1:5" s="3" customFormat="1" ht="16.5" customHeight="1" x14ac:dyDescent="0.2">
      <c r="A42" s="17" t="s">
        <v>311</v>
      </c>
      <c r="B42" s="17" t="s">
        <v>317</v>
      </c>
      <c r="C42" s="496"/>
      <c r="D42" s="497"/>
      <c r="E42" s="85"/>
    </row>
    <row r="43" spans="1:5" s="3" customFormat="1" ht="16.5" customHeight="1" x14ac:dyDescent="0.2">
      <c r="A43" s="17" t="s">
        <v>316</v>
      </c>
      <c r="B43" s="17" t="s">
        <v>318</v>
      </c>
      <c r="C43" s="496"/>
      <c r="D43" s="497"/>
      <c r="E43" s="85"/>
    </row>
    <row r="44" spans="1:5" s="3" customFormat="1" ht="16.5" customHeight="1" x14ac:dyDescent="0.2">
      <c r="A44" s="17" t="s">
        <v>319</v>
      </c>
      <c r="B44" s="17" t="s">
        <v>422</v>
      </c>
      <c r="C44" s="496"/>
      <c r="D44" s="497"/>
      <c r="E44" s="85"/>
    </row>
    <row r="45" spans="1:5" s="3" customFormat="1" ht="16.5" customHeight="1" x14ac:dyDescent="0.2">
      <c r="A45" s="17" t="s">
        <v>387</v>
      </c>
      <c r="B45" s="17" t="s">
        <v>315</v>
      </c>
      <c r="C45" s="496"/>
      <c r="D45" s="497"/>
      <c r="E45" s="85"/>
    </row>
    <row r="46" spans="1:5" s="3" customFormat="1" ht="30" x14ac:dyDescent="0.2">
      <c r="A46" s="78" t="s">
        <v>40</v>
      </c>
      <c r="B46" s="78" t="s">
        <v>28</v>
      </c>
      <c r="C46" s="496"/>
      <c r="D46" s="497"/>
      <c r="E46" s="85"/>
    </row>
    <row r="47" spans="1:5" s="3" customFormat="1" ht="16.5" customHeight="1" x14ac:dyDescent="0.2">
      <c r="A47" s="78" t="s">
        <v>41</v>
      </c>
      <c r="B47" s="78" t="s">
        <v>24</v>
      </c>
      <c r="C47" s="496"/>
      <c r="D47" s="497"/>
      <c r="E47" s="85"/>
    </row>
    <row r="48" spans="1:5" s="3" customFormat="1" ht="16.5" customHeight="1" x14ac:dyDescent="0.2">
      <c r="A48" s="78" t="s">
        <v>42</v>
      </c>
      <c r="B48" s="78" t="s">
        <v>25</v>
      </c>
      <c r="C48" s="494">
        <v>0</v>
      </c>
      <c r="D48" s="500">
        <f>GETPIVOTDATA("Paid Out",'Pivot Out'!$A$3,"Description 2","აუდიტორული მომსახურება")</f>
        <v>4200</v>
      </c>
      <c r="E48" s="85"/>
    </row>
    <row r="49" spans="1:6" s="3" customFormat="1" ht="16.5" customHeight="1" x14ac:dyDescent="0.2">
      <c r="A49" s="78" t="s">
        <v>43</v>
      </c>
      <c r="B49" s="78" t="s">
        <v>26</v>
      </c>
      <c r="C49" s="496"/>
      <c r="D49" s="497"/>
      <c r="E49" s="85"/>
    </row>
    <row r="50" spans="1:6" s="3" customFormat="1" ht="16.5" customHeight="1" x14ac:dyDescent="0.2">
      <c r="A50" s="78" t="s">
        <v>44</v>
      </c>
      <c r="B50" s="78" t="s">
        <v>347</v>
      </c>
      <c r="C50" s="434">
        <f>SUM(C51:C53)</f>
        <v>12186.489999999998</v>
      </c>
      <c r="D50" s="434">
        <f>SUM(D51:D53)</f>
        <v>27183.439999999999</v>
      </c>
      <c r="E50" s="85"/>
    </row>
    <row r="51" spans="1:6" s="3" customFormat="1" ht="16.5" customHeight="1" x14ac:dyDescent="0.2">
      <c r="A51" s="87" t="s">
        <v>324</v>
      </c>
      <c r="B51" s="87" t="s">
        <v>327</v>
      </c>
      <c r="C51" s="501">
        <v>12186.489999999998</v>
      </c>
      <c r="D51" s="501">
        <f>GETPIVOTDATA("Paid Out",'Pivot Out'!$A$3,"Description 2","იჯარა")+GETPIVOTDATA("Paid Out",'Pivot Out'!$A$3,"Description 2","ხაზინა")</f>
        <v>27183.439999999999</v>
      </c>
      <c r="E51" s="85"/>
    </row>
    <row r="52" spans="1:6" s="3" customFormat="1" ht="16.5" customHeight="1" x14ac:dyDescent="0.2">
      <c r="A52" s="87" t="s">
        <v>325</v>
      </c>
      <c r="B52" s="87" t="s">
        <v>326</v>
      </c>
      <c r="C52" s="496"/>
      <c r="D52" s="497"/>
      <c r="E52" s="85"/>
    </row>
    <row r="53" spans="1:6" s="3" customFormat="1" ht="16.5" customHeight="1" x14ac:dyDescent="0.2">
      <c r="A53" s="87" t="s">
        <v>328</v>
      </c>
      <c r="B53" s="87" t="s">
        <v>329</v>
      </c>
      <c r="C53" s="496"/>
      <c r="D53" s="497"/>
      <c r="E53" s="85"/>
    </row>
    <row r="54" spans="1:6" s="3" customFormat="1" x14ac:dyDescent="0.2">
      <c r="A54" s="78" t="s">
        <v>45</v>
      </c>
      <c r="B54" s="78" t="s">
        <v>29</v>
      </c>
      <c r="C54" s="496"/>
      <c r="D54" s="497"/>
      <c r="E54" s="85"/>
    </row>
    <row r="55" spans="1:6" s="3" customFormat="1" ht="16.5" customHeight="1" x14ac:dyDescent="0.2">
      <c r="A55" s="78" t="s">
        <v>46</v>
      </c>
      <c r="B55" s="78" t="s">
        <v>6</v>
      </c>
      <c r="C55" s="496"/>
      <c r="D55" s="497"/>
      <c r="E55" s="170"/>
      <c r="F55" s="171"/>
    </row>
    <row r="56" spans="1:6" s="3" customFormat="1" ht="30" x14ac:dyDescent="0.2">
      <c r="A56" s="77">
        <v>1.3</v>
      </c>
      <c r="B56" s="77" t="s">
        <v>351</v>
      </c>
      <c r="C56" s="435">
        <f>SUM(C57:C58)</f>
        <v>0</v>
      </c>
      <c r="D56" s="435">
        <f>SUM(D57:D58)</f>
        <v>0</v>
      </c>
      <c r="E56" s="170"/>
      <c r="F56" s="171"/>
    </row>
    <row r="57" spans="1:6" s="3" customFormat="1" x14ac:dyDescent="0.2">
      <c r="A57" s="78" t="s">
        <v>50</v>
      </c>
      <c r="B57" s="78" t="s">
        <v>48</v>
      </c>
      <c r="C57" s="496"/>
      <c r="D57" s="497"/>
      <c r="E57" s="170"/>
      <c r="F57" s="171"/>
    </row>
    <row r="58" spans="1:6" s="3" customFormat="1" ht="16.5" customHeight="1" x14ac:dyDescent="0.2">
      <c r="A58" s="78" t="s">
        <v>51</v>
      </c>
      <c r="B58" s="78" t="s">
        <v>47</v>
      </c>
      <c r="C58" s="496"/>
      <c r="D58" s="497"/>
      <c r="E58" s="170"/>
      <c r="F58" s="171"/>
    </row>
    <row r="59" spans="1:6" s="3" customFormat="1" x14ac:dyDescent="0.2">
      <c r="A59" s="77">
        <v>1.4</v>
      </c>
      <c r="B59" s="77" t="s">
        <v>353</v>
      </c>
      <c r="C59" s="496"/>
      <c r="D59" s="497"/>
      <c r="E59" s="170"/>
      <c r="F59" s="171"/>
    </row>
    <row r="60" spans="1:6" s="173" customFormat="1" x14ac:dyDescent="0.2">
      <c r="A60" s="77">
        <v>1.5</v>
      </c>
      <c r="B60" s="77" t="s">
        <v>7</v>
      </c>
      <c r="C60" s="498"/>
      <c r="D60" s="36"/>
      <c r="E60" s="172"/>
    </row>
    <row r="61" spans="1:6" s="173" customFormat="1" x14ac:dyDescent="0.3">
      <c r="A61" s="77">
        <v>1.6</v>
      </c>
      <c r="B61" s="41" t="s">
        <v>8</v>
      </c>
      <c r="C61" s="502">
        <f>SUM(C62:C66)</f>
        <v>2908.44</v>
      </c>
      <c r="D61" s="502">
        <f>SUM(D62:D66)</f>
        <v>2875</v>
      </c>
      <c r="E61" s="172"/>
    </row>
    <row r="62" spans="1:6" s="173" customFormat="1" x14ac:dyDescent="0.2">
      <c r="A62" s="78" t="s">
        <v>271</v>
      </c>
      <c r="B62" s="42" t="s">
        <v>52</v>
      </c>
      <c r="C62" s="498"/>
      <c r="D62" s="36"/>
      <c r="E62" s="172"/>
    </row>
    <row r="63" spans="1:6" s="173" customFormat="1" ht="30" x14ac:dyDescent="0.2">
      <c r="A63" s="78" t="s">
        <v>272</v>
      </c>
      <c r="B63" s="42" t="s">
        <v>54</v>
      </c>
      <c r="C63" s="498">
        <v>33.44</v>
      </c>
      <c r="D63" s="36"/>
      <c r="E63" s="172"/>
    </row>
    <row r="64" spans="1:6" s="173" customFormat="1" x14ac:dyDescent="0.2">
      <c r="A64" s="78" t="s">
        <v>273</v>
      </c>
      <c r="B64" s="42" t="s">
        <v>53</v>
      </c>
      <c r="C64" s="36"/>
      <c r="D64" s="36"/>
      <c r="E64" s="172"/>
    </row>
    <row r="65" spans="1:5" s="173" customFormat="1" x14ac:dyDescent="0.2">
      <c r="A65" s="78" t="s">
        <v>274</v>
      </c>
      <c r="B65" s="42" t="s">
        <v>27</v>
      </c>
      <c r="C65" s="498">
        <f>GETPIVOTDATA("Paid Out",'Pivot Out'!$A$3,"Description 2","შემოწირულობის თანხის დაბრუნება")</f>
        <v>2875</v>
      </c>
      <c r="D65" s="36">
        <f>C65</f>
        <v>2875</v>
      </c>
      <c r="E65" s="172"/>
    </row>
    <row r="66" spans="1:5" s="173" customFormat="1" x14ac:dyDescent="0.2">
      <c r="A66" s="78" t="s">
        <v>299</v>
      </c>
      <c r="B66" s="42" t="s">
        <v>300</v>
      </c>
      <c r="C66" s="498"/>
      <c r="D66" s="36"/>
      <c r="E66" s="172"/>
    </row>
    <row r="67" spans="1:5" x14ac:dyDescent="0.3">
      <c r="A67" s="168">
        <v>2</v>
      </c>
      <c r="B67" s="168" t="s">
        <v>348</v>
      </c>
      <c r="C67" s="503"/>
      <c r="D67" s="502">
        <f>SUM(D68:D74)</f>
        <v>0</v>
      </c>
      <c r="E67" s="86"/>
    </row>
    <row r="68" spans="1:5" x14ac:dyDescent="0.3">
      <c r="A68" s="88">
        <v>2.1</v>
      </c>
      <c r="B68" s="175" t="s">
        <v>86</v>
      </c>
      <c r="C68" s="503"/>
      <c r="D68" s="504"/>
      <c r="E68" s="86"/>
    </row>
    <row r="69" spans="1:5" x14ac:dyDescent="0.3">
      <c r="A69" s="88">
        <v>2.2000000000000002</v>
      </c>
      <c r="B69" s="175" t="s">
        <v>349</v>
      </c>
      <c r="C69" s="503"/>
      <c r="D69" s="504"/>
      <c r="E69" s="86"/>
    </row>
    <row r="70" spans="1:5" x14ac:dyDescent="0.3">
      <c r="A70" s="88">
        <v>2.2999999999999998</v>
      </c>
      <c r="B70" s="175" t="s">
        <v>90</v>
      </c>
      <c r="C70" s="503"/>
      <c r="D70" s="504"/>
      <c r="E70" s="86"/>
    </row>
    <row r="71" spans="1:5" x14ac:dyDescent="0.3">
      <c r="A71" s="88">
        <v>2.4</v>
      </c>
      <c r="B71" s="175" t="s">
        <v>89</v>
      </c>
      <c r="C71" s="503"/>
      <c r="D71" s="504"/>
      <c r="E71" s="86"/>
    </row>
    <row r="72" spans="1:5" x14ac:dyDescent="0.3">
      <c r="A72" s="88">
        <v>2.5</v>
      </c>
      <c r="B72" s="175" t="s">
        <v>350</v>
      </c>
      <c r="C72" s="503"/>
      <c r="D72" s="504"/>
      <c r="E72" s="86"/>
    </row>
    <row r="73" spans="1:5" x14ac:dyDescent="0.3">
      <c r="A73" s="88">
        <v>2.6</v>
      </c>
      <c r="B73" s="175" t="s">
        <v>87</v>
      </c>
      <c r="C73" s="498"/>
      <c r="D73" s="36"/>
      <c r="E73" s="86"/>
    </row>
    <row r="74" spans="1:5" x14ac:dyDescent="0.3">
      <c r="A74" s="88">
        <v>2.7</v>
      </c>
      <c r="B74" s="175" t="s">
        <v>88</v>
      </c>
      <c r="C74" s="503"/>
      <c r="D74" s="504"/>
      <c r="E74" s="86"/>
    </row>
    <row r="75" spans="1:5" x14ac:dyDescent="0.3">
      <c r="A75" s="168">
        <v>3</v>
      </c>
      <c r="B75" s="168" t="s">
        <v>368</v>
      </c>
      <c r="C75" s="502"/>
      <c r="D75" s="504"/>
      <c r="E75" s="86"/>
    </row>
    <row r="76" spans="1:5" x14ac:dyDescent="0.3">
      <c r="A76" s="168">
        <v>4</v>
      </c>
      <c r="B76" s="168" t="s">
        <v>232</v>
      </c>
      <c r="C76" s="502"/>
      <c r="D76" s="502">
        <f>SUM(D77:D78)</f>
        <v>0</v>
      </c>
      <c r="E76" s="86"/>
    </row>
    <row r="77" spans="1:5" x14ac:dyDescent="0.3">
      <c r="A77" s="88">
        <v>4.0999999999999996</v>
      </c>
      <c r="B77" s="88" t="s">
        <v>233</v>
      </c>
      <c r="C77" s="503"/>
      <c r="D77" s="505"/>
      <c r="E77" s="86"/>
    </row>
    <row r="78" spans="1:5" x14ac:dyDescent="0.3">
      <c r="A78" s="88">
        <v>4.2</v>
      </c>
      <c r="B78" s="88" t="s">
        <v>234</v>
      </c>
      <c r="C78" s="503"/>
      <c r="D78" s="505"/>
      <c r="E78" s="86"/>
    </row>
    <row r="79" spans="1:5" x14ac:dyDescent="0.3">
      <c r="A79" s="168">
        <v>5</v>
      </c>
      <c r="B79" s="168" t="s">
        <v>253</v>
      </c>
      <c r="C79" s="506"/>
      <c r="D79" s="507"/>
      <c r="E79" s="86"/>
    </row>
    <row r="80" spans="1:5" x14ac:dyDescent="0.3">
      <c r="B80" s="40"/>
    </row>
    <row r="81" spans="1:9" ht="15" customHeight="1" x14ac:dyDescent="0.3">
      <c r="A81" s="539" t="s">
        <v>433</v>
      </c>
      <c r="B81" s="539"/>
      <c r="C81" s="539"/>
      <c r="D81" s="539"/>
      <c r="E81" s="247"/>
    </row>
    <row r="82" spans="1:9" x14ac:dyDescent="0.3">
      <c r="B82" s="40"/>
    </row>
    <row r="83" spans="1:9" s="295" customFormat="1" ht="12.75" x14ac:dyDescent="0.2"/>
    <row r="84" spans="1:9" x14ac:dyDescent="0.3">
      <c r="A84" s="60"/>
      <c r="E84" s="247"/>
    </row>
    <row r="85" spans="1:9" x14ac:dyDescent="0.3">
      <c r="A85" s="529"/>
      <c r="B85" s="529"/>
      <c r="E85" s="253"/>
      <c r="F85" s="253"/>
      <c r="G85" s="253"/>
      <c r="H85" s="253"/>
      <c r="I85" s="253"/>
    </row>
    <row r="86" spans="1:9" x14ac:dyDescent="0.3">
      <c r="A86" s="410"/>
      <c r="B86" s="519" t="s">
        <v>1010</v>
      </c>
      <c r="D86" s="12"/>
      <c r="E86" s="253"/>
      <c r="F86" s="253"/>
      <c r="G86" s="253"/>
      <c r="H86" s="253"/>
      <c r="I86" s="253"/>
    </row>
    <row r="87" spans="1:9" x14ac:dyDescent="0.3">
      <c r="A87" s="12"/>
      <c r="B87" s="519"/>
      <c r="D87" s="12"/>
      <c r="E87" s="253"/>
      <c r="F87" s="253"/>
      <c r="G87" s="253"/>
      <c r="H87" s="253"/>
      <c r="I87" s="253"/>
    </row>
    <row r="88" spans="1:9" x14ac:dyDescent="0.3">
      <c r="A88" s="304"/>
      <c r="B88" s="519" t="s">
        <v>1009</v>
      </c>
      <c r="D88" s="12"/>
      <c r="E88" s="253"/>
      <c r="F88" s="253"/>
      <c r="G88" s="253"/>
      <c r="H88" s="253"/>
      <c r="I88" s="253"/>
    </row>
    <row r="89" spans="1:9" s="253" customFormat="1" ht="12.75" x14ac:dyDescent="0.2">
      <c r="B89" s="58"/>
    </row>
    <row r="90" spans="1:9" s="295" customFormat="1" ht="12.75" x14ac:dyDescent="0.2"/>
  </sheetData>
  <autoFilter ref="A10:I79" xr:uid="{DA1BDFF7-42CB-4B25-8B73-F2885DB1416A}"/>
  <mergeCells count="7">
    <mergeCell ref="A85:B85"/>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5" fitToHeight="2" orientation="portrait" r:id="rId1"/>
  <headerFooter alignWithMargins="0"/>
  <rowBreaks count="1" manualBreakCount="1">
    <brk id="55" max="3" man="1"/>
  </rowBreaks>
  <ignoredErrors>
    <ignoredError sqref="A15" twoDigitTextYear="1"/>
    <ignoredError sqref="C65:D65 C25:D26 C28 C27 C24:D24 D27:D28 C38:D38 C51:D51 D48"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E88BF-1EE2-44D6-B016-9675A06866D2}">
  <dimension ref="A1:AB61"/>
  <sheetViews>
    <sheetView topLeftCell="C17" zoomScale="85" zoomScaleNormal="85" workbookViewId="0">
      <selection activeCell="C47" sqref="C47"/>
    </sheetView>
  </sheetViews>
  <sheetFormatPr defaultRowHeight="15" x14ac:dyDescent="0.25"/>
  <cols>
    <col min="1" max="1" width="9.140625" style="454"/>
    <col min="2" max="2" width="24.5703125" style="454" bestFit="1" customWidth="1"/>
    <col min="3" max="3" width="67.5703125" style="454" bestFit="1" customWidth="1"/>
    <col min="4" max="4" width="103.7109375" style="454" bestFit="1" customWidth="1"/>
    <col min="5" max="5" width="24.85546875" style="457" customWidth="1"/>
    <col min="6" max="6" width="24.85546875" style="454" customWidth="1"/>
    <col min="7" max="8" width="37.42578125" style="457" customWidth="1"/>
    <col min="9" max="14" width="9.140625" style="454"/>
    <col min="15" max="15" width="24.28515625" style="454" bestFit="1" customWidth="1"/>
    <col min="16" max="16" width="69.28515625" style="454" bestFit="1" customWidth="1"/>
    <col min="17" max="17" width="28.42578125" style="454" bestFit="1" customWidth="1"/>
    <col min="18" max="16384" width="9.140625" style="454"/>
  </cols>
  <sheetData>
    <row r="1" spans="1:28" x14ac:dyDescent="0.25">
      <c r="A1" s="445" t="s">
        <v>202</v>
      </c>
      <c r="B1" s="445" t="s">
        <v>859</v>
      </c>
      <c r="C1" s="445" t="s">
        <v>423</v>
      </c>
      <c r="D1" s="445" t="s">
        <v>210</v>
      </c>
      <c r="E1" s="453"/>
      <c r="F1" s="445"/>
      <c r="G1" s="453"/>
      <c r="H1" s="453"/>
      <c r="I1" s="445" t="s">
        <v>621</v>
      </c>
      <c r="J1" s="445"/>
      <c r="K1" s="445" t="s">
        <v>283</v>
      </c>
      <c r="L1" s="445" t="s">
        <v>622</v>
      </c>
      <c r="M1" s="445" t="s">
        <v>623</v>
      </c>
      <c r="N1" s="445" t="s">
        <v>624</v>
      </c>
      <c r="O1" s="445" t="s">
        <v>625</v>
      </c>
      <c r="P1" s="445" t="s">
        <v>626</v>
      </c>
      <c r="Q1" s="445" t="s">
        <v>627</v>
      </c>
      <c r="R1" s="445" t="s">
        <v>628</v>
      </c>
      <c r="S1" s="445" t="s">
        <v>629</v>
      </c>
      <c r="T1" s="445" t="s">
        <v>630</v>
      </c>
      <c r="U1" s="445" t="s">
        <v>631</v>
      </c>
      <c r="V1" s="445" t="s">
        <v>632</v>
      </c>
      <c r="W1" s="445" t="s">
        <v>633</v>
      </c>
      <c r="X1" s="445" t="s">
        <v>634</v>
      </c>
      <c r="Y1" s="445" t="s">
        <v>635</v>
      </c>
      <c r="Z1" s="445" t="s">
        <v>636</v>
      </c>
      <c r="AA1" s="445" t="s">
        <v>637</v>
      </c>
      <c r="AB1" s="446" t="s">
        <v>638</v>
      </c>
    </row>
    <row r="2" spans="1:28" x14ac:dyDescent="0.25">
      <c r="A2" s="448" t="s">
        <v>639</v>
      </c>
      <c r="B2" s="448"/>
      <c r="C2" s="448" t="s">
        <v>640</v>
      </c>
      <c r="D2" s="448" t="s">
        <v>641</v>
      </c>
      <c r="E2" s="455"/>
      <c r="F2" s="448"/>
      <c r="G2" s="455"/>
      <c r="H2" s="455"/>
      <c r="I2" s="448" t="s">
        <v>643</v>
      </c>
      <c r="J2" s="448"/>
      <c r="K2" s="448" t="s">
        <v>644</v>
      </c>
      <c r="L2" s="448" t="s">
        <v>645</v>
      </c>
      <c r="M2" s="448" t="s">
        <v>646</v>
      </c>
      <c r="N2" s="448" t="s">
        <v>647</v>
      </c>
      <c r="O2" s="448" t="s">
        <v>648</v>
      </c>
      <c r="P2" s="448" t="s">
        <v>649</v>
      </c>
      <c r="Q2" s="448" t="s">
        <v>650</v>
      </c>
      <c r="R2" s="448" t="s">
        <v>651</v>
      </c>
      <c r="S2" s="448" t="s">
        <v>652</v>
      </c>
      <c r="T2" s="448" t="s">
        <v>653</v>
      </c>
      <c r="U2" s="448" t="s">
        <v>654</v>
      </c>
      <c r="V2" s="448" t="s">
        <v>655</v>
      </c>
      <c r="W2" s="448" t="s">
        <v>656</v>
      </c>
      <c r="X2" s="448" t="s">
        <v>657</v>
      </c>
      <c r="Y2" s="448" t="s">
        <v>658</v>
      </c>
      <c r="Z2" s="448" t="s">
        <v>659</v>
      </c>
      <c r="AA2" s="448" t="s">
        <v>660</v>
      </c>
      <c r="AB2" s="449" t="s">
        <v>661</v>
      </c>
    </row>
    <row r="3" spans="1:28" ht="15.75" x14ac:dyDescent="0.3">
      <c r="A3" s="451">
        <v>44930</v>
      </c>
      <c r="B3" s="450" t="s">
        <v>860</v>
      </c>
      <c r="C3" s="450" t="s">
        <v>860</v>
      </c>
      <c r="D3" s="450" t="s">
        <v>545</v>
      </c>
      <c r="E3" s="456" t="s">
        <v>552</v>
      </c>
      <c r="F3" s="450">
        <f>LEN(E3)</f>
        <v>11</v>
      </c>
      <c r="G3" s="456" t="s">
        <v>930</v>
      </c>
      <c r="H3" s="462" t="s">
        <v>543</v>
      </c>
      <c r="I3" s="452">
        <v>500</v>
      </c>
      <c r="J3" s="452"/>
      <c r="K3" s="452">
        <v>1865.09</v>
      </c>
      <c r="L3" s="450" t="s">
        <v>861</v>
      </c>
      <c r="M3" s="451">
        <v>44930</v>
      </c>
      <c r="N3" s="450">
        <v>3460</v>
      </c>
      <c r="O3" s="450" t="s">
        <v>547</v>
      </c>
      <c r="P3" s="450" t="s">
        <v>862</v>
      </c>
      <c r="Q3" s="450" t="s">
        <v>552</v>
      </c>
      <c r="R3" s="450" t="s">
        <v>677</v>
      </c>
      <c r="S3" s="450" t="s">
        <v>778</v>
      </c>
      <c r="T3" s="450"/>
      <c r="U3" s="450"/>
      <c r="V3" s="450"/>
      <c r="W3" s="450" t="s">
        <v>552</v>
      </c>
      <c r="X3" s="450" t="s">
        <v>862</v>
      </c>
      <c r="Y3" s="450" t="s">
        <v>665</v>
      </c>
      <c r="Z3" s="450" t="s">
        <v>665</v>
      </c>
      <c r="AA3" s="450"/>
      <c r="AB3" s="450">
        <v>8627141423</v>
      </c>
    </row>
    <row r="4" spans="1:28" ht="15.75" x14ac:dyDescent="0.3">
      <c r="A4" s="451">
        <v>44931</v>
      </c>
      <c r="B4" s="450" t="s">
        <v>860</v>
      </c>
      <c r="C4" s="450" t="s">
        <v>860</v>
      </c>
      <c r="D4" s="450" t="s">
        <v>537</v>
      </c>
      <c r="E4" s="456" t="s">
        <v>538</v>
      </c>
      <c r="F4" s="450">
        <f t="shared" ref="F4:F26" si="0">LEN(E4)</f>
        <v>11</v>
      </c>
      <c r="G4" s="450" t="s">
        <v>864</v>
      </c>
      <c r="H4" s="462" t="s">
        <v>543</v>
      </c>
      <c r="I4" s="452">
        <v>750</v>
      </c>
      <c r="J4" s="452"/>
      <c r="K4" s="452">
        <v>2139.19</v>
      </c>
      <c r="L4" s="450" t="s">
        <v>861</v>
      </c>
      <c r="M4" s="451">
        <v>44931</v>
      </c>
      <c r="N4" s="450">
        <v>111744977</v>
      </c>
      <c r="O4" s="450" t="s">
        <v>864</v>
      </c>
      <c r="P4" s="450" t="s">
        <v>863</v>
      </c>
      <c r="Q4" s="450" t="s">
        <v>538</v>
      </c>
      <c r="R4" s="450" t="s">
        <v>677</v>
      </c>
      <c r="S4" s="450" t="s">
        <v>678</v>
      </c>
      <c r="T4" s="450"/>
      <c r="U4" s="450"/>
      <c r="V4" s="450"/>
      <c r="W4" s="450"/>
      <c r="X4" s="450"/>
      <c r="Y4" s="450" t="s">
        <v>665</v>
      </c>
      <c r="Z4" s="450" t="s">
        <v>865</v>
      </c>
      <c r="AA4" s="450"/>
      <c r="AB4" s="450">
        <v>8632896192</v>
      </c>
    </row>
    <row r="5" spans="1:28" x14ac:dyDescent="0.25">
      <c r="A5" s="451">
        <v>44936</v>
      </c>
      <c r="B5" s="450" t="s">
        <v>860</v>
      </c>
      <c r="C5" s="450" t="s">
        <v>860</v>
      </c>
      <c r="D5" s="450" t="s">
        <v>866</v>
      </c>
      <c r="E5" s="456" t="s">
        <v>867</v>
      </c>
      <c r="F5" s="450">
        <f t="shared" si="0"/>
        <v>11</v>
      </c>
      <c r="G5" s="456" t="s">
        <v>931</v>
      </c>
      <c r="H5" s="456" t="s">
        <v>496</v>
      </c>
      <c r="I5" s="452">
        <v>1500</v>
      </c>
      <c r="J5" s="452"/>
      <c r="K5" s="452">
        <v>3639.19</v>
      </c>
      <c r="L5" s="450" t="s">
        <v>861</v>
      </c>
      <c r="M5" s="451">
        <v>44936</v>
      </c>
      <c r="N5" s="450">
        <v>38856</v>
      </c>
      <c r="O5" s="450" t="s">
        <v>556</v>
      </c>
      <c r="P5" s="450" t="s">
        <v>866</v>
      </c>
      <c r="Q5" s="450" t="s">
        <v>867</v>
      </c>
      <c r="R5" s="450" t="s">
        <v>705</v>
      </c>
      <c r="S5" s="450" t="s">
        <v>706</v>
      </c>
      <c r="T5" s="450"/>
      <c r="U5" s="450"/>
      <c r="V5" s="450"/>
      <c r="W5" s="450" t="s">
        <v>867</v>
      </c>
      <c r="X5" s="450" t="s">
        <v>866</v>
      </c>
      <c r="Y5" s="450" t="s">
        <v>665</v>
      </c>
      <c r="Z5" s="450" t="s">
        <v>868</v>
      </c>
      <c r="AA5" s="450" t="s">
        <v>869</v>
      </c>
      <c r="AB5" s="450">
        <v>8661703760</v>
      </c>
    </row>
    <row r="6" spans="1:28" ht="15.75" x14ac:dyDescent="0.3">
      <c r="A6" s="451">
        <v>44936</v>
      </c>
      <c r="B6" s="450" t="s">
        <v>860</v>
      </c>
      <c r="C6" s="450" t="s">
        <v>860</v>
      </c>
      <c r="D6" s="450" t="s">
        <v>549</v>
      </c>
      <c r="E6" s="456" t="s">
        <v>871</v>
      </c>
      <c r="F6" s="450">
        <f t="shared" si="0"/>
        <v>11</v>
      </c>
      <c r="G6" s="456" t="s">
        <v>932</v>
      </c>
      <c r="H6" s="462" t="s">
        <v>543</v>
      </c>
      <c r="I6" s="452">
        <v>600</v>
      </c>
      <c r="J6" s="452"/>
      <c r="K6" s="452">
        <v>4239.1899999999996</v>
      </c>
      <c r="L6" s="450" t="s">
        <v>861</v>
      </c>
      <c r="M6" s="451">
        <v>44936</v>
      </c>
      <c r="N6" s="450">
        <v>1673339608</v>
      </c>
      <c r="O6" s="450" t="s">
        <v>551</v>
      </c>
      <c r="P6" s="450" t="s">
        <v>870</v>
      </c>
      <c r="Q6" s="450" t="s">
        <v>871</v>
      </c>
      <c r="R6" s="450" t="s">
        <v>677</v>
      </c>
      <c r="S6" s="450" t="s">
        <v>695</v>
      </c>
      <c r="T6" s="450"/>
      <c r="U6" s="450"/>
      <c r="V6" s="450"/>
      <c r="W6" s="450" t="s">
        <v>871</v>
      </c>
      <c r="X6" s="450" t="s">
        <v>870</v>
      </c>
      <c r="Y6" s="450" t="s">
        <v>665</v>
      </c>
      <c r="Z6" s="450" t="s">
        <v>872</v>
      </c>
      <c r="AA6" s="450"/>
      <c r="AB6" s="450">
        <v>8662219924</v>
      </c>
    </row>
    <row r="7" spans="1:28" ht="15.75" x14ac:dyDescent="0.3">
      <c r="A7" s="451">
        <v>44938</v>
      </c>
      <c r="B7" s="450" t="s">
        <v>860</v>
      </c>
      <c r="C7" s="450" t="s">
        <v>860</v>
      </c>
      <c r="D7" s="450" t="s">
        <v>553</v>
      </c>
      <c r="E7" s="456" t="s">
        <v>874</v>
      </c>
      <c r="F7" s="450">
        <f t="shared" si="0"/>
        <v>11</v>
      </c>
      <c r="G7" s="456" t="s">
        <v>933</v>
      </c>
      <c r="H7" s="462" t="s">
        <v>543</v>
      </c>
      <c r="I7" s="452">
        <v>1415</v>
      </c>
      <c r="J7" s="452"/>
      <c r="K7" s="452">
        <v>4501.49</v>
      </c>
      <c r="L7" s="450" t="s">
        <v>861</v>
      </c>
      <c r="M7" s="451">
        <v>44938</v>
      </c>
      <c r="N7" s="450">
        <v>1673522198</v>
      </c>
      <c r="O7" s="450" t="s">
        <v>559</v>
      </c>
      <c r="P7" s="450" t="s">
        <v>873</v>
      </c>
      <c r="Q7" s="450" t="s">
        <v>874</v>
      </c>
      <c r="R7" s="450" t="s">
        <v>677</v>
      </c>
      <c r="S7" s="450" t="s">
        <v>695</v>
      </c>
      <c r="T7" s="450"/>
      <c r="U7" s="450"/>
      <c r="V7" s="450"/>
      <c r="W7" s="450" t="s">
        <v>874</v>
      </c>
      <c r="X7" s="450" t="s">
        <v>873</v>
      </c>
      <c r="Y7" s="450" t="s">
        <v>665</v>
      </c>
      <c r="Z7" s="450" t="s">
        <v>872</v>
      </c>
      <c r="AA7" s="450"/>
      <c r="AB7" s="450">
        <v>8676999150</v>
      </c>
    </row>
    <row r="8" spans="1:28" ht="15.75" x14ac:dyDescent="0.3">
      <c r="A8" s="451">
        <v>44939</v>
      </c>
      <c r="B8" s="450" t="s">
        <v>860</v>
      </c>
      <c r="C8" s="450" t="s">
        <v>404</v>
      </c>
      <c r="D8" s="450" t="s">
        <v>512</v>
      </c>
      <c r="E8" s="456" t="s">
        <v>513</v>
      </c>
      <c r="F8" s="450">
        <f t="shared" si="0"/>
        <v>11</v>
      </c>
      <c r="G8" s="456" t="s">
        <v>934</v>
      </c>
      <c r="H8" s="462" t="s">
        <v>543</v>
      </c>
      <c r="I8" s="452">
        <v>625</v>
      </c>
      <c r="J8" s="452"/>
      <c r="K8" s="452">
        <v>3713.16</v>
      </c>
      <c r="L8" s="450" t="s">
        <v>861</v>
      </c>
      <c r="M8" s="451">
        <v>44939</v>
      </c>
      <c r="N8" s="450">
        <v>1673597726</v>
      </c>
      <c r="O8" s="450" t="s">
        <v>514</v>
      </c>
      <c r="P8" s="450" t="s">
        <v>875</v>
      </c>
      <c r="Q8" s="450" t="s">
        <v>513</v>
      </c>
      <c r="R8" s="450" t="s">
        <v>677</v>
      </c>
      <c r="S8" s="450" t="s">
        <v>695</v>
      </c>
      <c r="T8" s="450"/>
      <c r="U8" s="450"/>
      <c r="V8" s="450"/>
      <c r="W8" s="450" t="s">
        <v>513</v>
      </c>
      <c r="X8" s="450" t="s">
        <v>875</v>
      </c>
      <c r="Y8" s="450" t="s">
        <v>665</v>
      </c>
      <c r="Z8" s="450" t="s">
        <v>696</v>
      </c>
      <c r="AA8" s="450"/>
      <c r="AB8" s="450">
        <v>8681700418</v>
      </c>
    </row>
    <row r="9" spans="1:28" ht="15.75" x14ac:dyDescent="0.3">
      <c r="A9" s="451">
        <v>44940</v>
      </c>
      <c r="B9" s="450" t="s">
        <v>860</v>
      </c>
      <c r="C9" s="450" t="s">
        <v>860</v>
      </c>
      <c r="D9" s="450" t="s">
        <v>502</v>
      </c>
      <c r="E9" s="456" t="s">
        <v>503</v>
      </c>
      <c r="F9" s="450">
        <f t="shared" si="0"/>
        <v>11</v>
      </c>
      <c r="G9" s="456" t="s">
        <v>935</v>
      </c>
      <c r="H9" s="462" t="s">
        <v>543</v>
      </c>
      <c r="I9" s="452">
        <v>500</v>
      </c>
      <c r="J9" s="452"/>
      <c r="K9" s="452">
        <v>3588.16</v>
      </c>
      <c r="L9" s="450" t="s">
        <v>861</v>
      </c>
      <c r="M9" s="451">
        <v>44940</v>
      </c>
      <c r="N9" s="450">
        <v>1673685030</v>
      </c>
      <c r="O9" s="450" t="s">
        <v>504</v>
      </c>
      <c r="P9" s="450" t="s">
        <v>876</v>
      </c>
      <c r="Q9" s="450" t="s">
        <v>503</v>
      </c>
      <c r="R9" s="450" t="s">
        <v>677</v>
      </c>
      <c r="S9" s="450" t="s">
        <v>695</v>
      </c>
      <c r="T9" s="450"/>
      <c r="U9" s="450"/>
      <c r="V9" s="450"/>
      <c r="W9" s="450" t="s">
        <v>503</v>
      </c>
      <c r="X9" s="450" t="s">
        <v>876</v>
      </c>
      <c r="Y9" s="450" t="s">
        <v>665</v>
      </c>
      <c r="Z9" s="450" t="s">
        <v>872</v>
      </c>
      <c r="AA9" s="450"/>
      <c r="AB9" s="450">
        <v>8688234246</v>
      </c>
    </row>
    <row r="10" spans="1:28" ht="15.75" x14ac:dyDescent="0.3">
      <c r="A10" s="451">
        <v>44940</v>
      </c>
      <c r="B10" s="450" t="s">
        <v>860</v>
      </c>
      <c r="C10" s="450" t="s">
        <v>877</v>
      </c>
      <c r="D10" s="450" t="s">
        <v>520</v>
      </c>
      <c r="E10" s="456" t="s">
        <v>521</v>
      </c>
      <c r="F10" s="450">
        <f t="shared" si="0"/>
        <v>11</v>
      </c>
      <c r="G10" s="456" t="s">
        <v>936</v>
      </c>
      <c r="H10" s="462" t="s">
        <v>543</v>
      </c>
      <c r="I10" s="452">
        <v>625</v>
      </c>
      <c r="J10" s="452"/>
      <c r="K10" s="452">
        <v>4213.16</v>
      </c>
      <c r="L10" s="450" t="s">
        <v>861</v>
      </c>
      <c r="M10" s="451">
        <v>44940</v>
      </c>
      <c r="N10" s="450">
        <v>1673687697</v>
      </c>
      <c r="O10" s="450" t="s">
        <v>522</v>
      </c>
      <c r="P10" s="450" t="s">
        <v>878</v>
      </c>
      <c r="Q10" s="450" t="s">
        <v>521</v>
      </c>
      <c r="R10" s="450" t="s">
        <v>677</v>
      </c>
      <c r="S10" s="450" t="s">
        <v>695</v>
      </c>
      <c r="T10" s="450"/>
      <c r="U10" s="450"/>
      <c r="V10" s="450"/>
      <c r="W10" s="450" t="s">
        <v>521</v>
      </c>
      <c r="X10" s="450" t="s">
        <v>878</v>
      </c>
      <c r="Y10" s="450" t="s">
        <v>665</v>
      </c>
      <c r="Z10" s="450" t="s">
        <v>872</v>
      </c>
      <c r="AA10" s="450"/>
      <c r="AB10" s="450">
        <v>8688432428</v>
      </c>
    </row>
    <row r="11" spans="1:28" ht="15.75" x14ac:dyDescent="0.3">
      <c r="A11" s="451">
        <v>44942</v>
      </c>
      <c r="B11" s="450" t="s">
        <v>860</v>
      </c>
      <c r="C11" s="450" t="s">
        <v>879</v>
      </c>
      <c r="D11" s="450" t="s">
        <v>881</v>
      </c>
      <c r="E11" s="456" t="s">
        <v>748</v>
      </c>
      <c r="F11" s="450">
        <f t="shared" si="0"/>
        <v>11</v>
      </c>
      <c r="G11" s="456" t="s">
        <v>937</v>
      </c>
      <c r="H11" s="462" t="s">
        <v>543</v>
      </c>
      <c r="I11" s="452">
        <v>1000</v>
      </c>
      <c r="J11" s="452"/>
      <c r="K11" s="452">
        <v>5213.16</v>
      </c>
      <c r="L11" s="450" t="s">
        <v>861</v>
      </c>
      <c r="M11" s="451">
        <v>44942</v>
      </c>
      <c r="N11" s="450">
        <v>322016310</v>
      </c>
      <c r="O11" s="450" t="s">
        <v>880</v>
      </c>
      <c r="P11" s="450" t="s">
        <v>881</v>
      </c>
      <c r="Q11" s="450" t="s">
        <v>670</v>
      </c>
      <c r="R11" s="450" t="s">
        <v>677</v>
      </c>
      <c r="S11" s="450" t="s">
        <v>695</v>
      </c>
      <c r="T11" s="450"/>
      <c r="U11" s="450"/>
      <c r="V11" s="450"/>
      <c r="W11" s="450" t="s">
        <v>670</v>
      </c>
      <c r="X11" s="450" t="s">
        <v>881</v>
      </c>
      <c r="Y11" s="450" t="s">
        <v>665</v>
      </c>
      <c r="Z11" s="450" t="s">
        <v>882</v>
      </c>
      <c r="AA11" s="450"/>
      <c r="AB11" s="450">
        <v>8700374409</v>
      </c>
    </row>
    <row r="12" spans="1:28" ht="15.75" x14ac:dyDescent="0.3">
      <c r="A12" s="451">
        <v>44942</v>
      </c>
      <c r="B12" s="450" t="s">
        <v>860</v>
      </c>
      <c r="C12" s="450" t="s">
        <v>860</v>
      </c>
      <c r="D12" s="450" t="s">
        <v>523</v>
      </c>
      <c r="E12" s="456" t="s">
        <v>524</v>
      </c>
      <c r="F12" s="450">
        <f t="shared" si="0"/>
        <v>11</v>
      </c>
      <c r="G12" s="456" t="s">
        <v>938</v>
      </c>
      <c r="H12" s="462" t="s">
        <v>543</v>
      </c>
      <c r="I12" s="452">
        <v>1900</v>
      </c>
      <c r="J12" s="452"/>
      <c r="K12" s="452">
        <v>7113.16</v>
      </c>
      <c r="L12" s="450" t="s">
        <v>861</v>
      </c>
      <c r="M12" s="451">
        <v>44942</v>
      </c>
      <c r="N12" s="450">
        <v>8588</v>
      </c>
      <c r="O12" s="450" t="s">
        <v>525</v>
      </c>
      <c r="P12" s="450" t="s">
        <v>883</v>
      </c>
      <c r="Q12" s="450" t="s">
        <v>524</v>
      </c>
      <c r="R12" s="450" t="s">
        <v>677</v>
      </c>
      <c r="S12" s="450" t="s">
        <v>778</v>
      </c>
      <c r="T12" s="450"/>
      <c r="U12" s="450"/>
      <c r="V12" s="450"/>
      <c r="W12" s="450" t="s">
        <v>524</v>
      </c>
      <c r="X12" s="450" t="s">
        <v>883</v>
      </c>
      <c r="Y12" s="450" t="s">
        <v>665</v>
      </c>
      <c r="Z12" s="450" t="s">
        <v>665</v>
      </c>
      <c r="AA12" s="450"/>
      <c r="AB12" s="450">
        <v>8700399321</v>
      </c>
    </row>
    <row r="13" spans="1:28" ht="15.75" x14ac:dyDescent="0.3">
      <c r="A13" s="451">
        <v>44942</v>
      </c>
      <c r="B13" s="450" t="s">
        <v>860</v>
      </c>
      <c r="C13" s="450" t="s">
        <v>860</v>
      </c>
      <c r="D13" s="450" t="s">
        <v>939</v>
      </c>
      <c r="E13" s="456" t="s">
        <v>518</v>
      </c>
      <c r="F13" s="450">
        <f t="shared" si="0"/>
        <v>11</v>
      </c>
      <c r="G13" s="456" t="s">
        <v>940</v>
      </c>
      <c r="H13" s="462" t="s">
        <v>543</v>
      </c>
      <c r="I13" s="452">
        <v>400</v>
      </c>
      <c r="J13" s="452"/>
      <c r="K13" s="452">
        <v>7513.16</v>
      </c>
      <c r="L13" s="450" t="s">
        <v>861</v>
      </c>
      <c r="M13" s="451">
        <v>44942</v>
      </c>
      <c r="N13" s="450">
        <v>4883</v>
      </c>
      <c r="O13" s="450" t="s">
        <v>519</v>
      </c>
      <c r="P13" s="450" t="s">
        <v>884</v>
      </c>
      <c r="Q13" s="450" t="s">
        <v>518</v>
      </c>
      <c r="R13" s="450" t="s">
        <v>677</v>
      </c>
      <c r="S13" s="450" t="s">
        <v>778</v>
      </c>
      <c r="T13" s="450"/>
      <c r="U13" s="450"/>
      <c r="V13" s="450"/>
      <c r="W13" s="450" t="s">
        <v>518</v>
      </c>
      <c r="X13" s="450" t="s">
        <v>884</v>
      </c>
      <c r="Y13" s="450" t="s">
        <v>665</v>
      </c>
      <c r="Z13" s="450" t="s">
        <v>665</v>
      </c>
      <c r="AA13" s="450"/>
      <c r="AB13" s="450">
        <v>8700409957</v>
      </c>
    </row>
    <row r="14" spans="1:28" ht="15.75" x14ac:dyDescent="0.3">
      <c r="A14" s="451">
        <v>44942</v>
      </c>
      <c r="B14" s="450" t="s">
        <v>860</v>
      </c>
      <c r="C14" s="450" t="s">
        <v>860</v>
      </c>
      <c r="D14" s="450" t="s">
        <v>499</v>
      </c>
      <c r="E14" s="456" t="s">
        <v>500</v>
      </c>
      <c r="F14" s="450">
        <f t="shared" si="0"/>
        <v>11</v>
      </c>
      <c r="G14" s="456" t="s">
        <v>941</v>
      </c>
      <c r="H14" s="462" t="s">
        <v>543</v>
      </c>
      <c r="I14" s="452">
        <v>1875</v>
      </c>
      <c r="J14" s="452"/>
      <c r="K14" s="452">
        <v>2959.13</v>
      </c>
      <c r="L14" s="450" t="s">
        <v>861</v>
      </c>
      <c r="M14" s="451">
        <v>44942</v>
      </c>
      <c r="N14" s="450">
        <v>1768</v>
      </c>
      <c r="O14" s="450" t="s">
        <v>501</v>
      </c>
      <c r="P14" s="450" t="s">
        <v>885</v>
      </c>
      <c r="Q14" s="450" t="s">
        <v>500</v>
      </c>
      <c r="R14" s="450" t="s">
        <v>677</v>
      </c>
      <c r="S14" s="450" t="s">
        <v>778</v>
      </c>
      <c r="T14" s="450"/>
      <c r="U14" s="450"/>
      <c r="V14" s="450"/>
      <c r="W14" s="450" t="s">
        <v>500</v>
      </c>
      <c r="X14" s="450" t="s">
        <v>885</v>
      </c>
      <c r="Y14" s="450" t="s">
        <v>665</v>
      </c>
      <c r="Z14" s="450" t="s">
        <v>665</v>
      </c>
      <c r="AA14" s="450"/>
      <c r="AB14" s="450">
        <v>8701668809</v>
      </c>
    </row>
    <row r="15" spans="1:28" ht="15.75" x14ac:dyDescent="0.3">
      <c r="A15" s="451">
        <v>44942</v>
      </c>
      <c r="B15" s="450" t="s">
        <v>860</v>
      </c>
      <c r="C15" s="450" t="s">
        <v>860</v>
      </c>
      <c r="D15" s="450" t="s">
        <v>747</v>
      </c>
      <c r="E15" s="456" t="s">
        <v>748</v>
      </c>
      <c r="F15" s="450">
        <f t="shared" si="0"/>
        <v>11</v>
      </c>
      <c r="G15" s="456" t="s">
        <v>942</v>
      </c>
      <c r="H15" s="462" t="s">
        <v>543</v>
      </c>
      <c r="I15" s="452">
        <v>1000</v>
      </c>
      <c r="J15" s="452"/>
      <c r="K15" s="452">
        <v>3959.13</v>
      </c>
      <c r="L15" s="450" t="s">
        <v>861</v>
      </c>
      <c r="M15" s="451">
        <v>44942</v>
      </c>
      <c r="N15" s="450">
        <v>3948</v>
      </c>
      <c r="O15" s="450" t="s">
        <v>746</v>
      </c>
      <c r="P15" s="450" t="s">
        <v>886</v>
      </c>
      <c r="Q15" s="450" t="s">
        <v>748</v>
      </c>
      <c r="R15" s="450" t="s">
        <v>677</v>
      </c>
      <c r="S15" s="450" t="s">
        <v>778</v>
      </c>
      <c r="T15" s="450"/>
      <c r="U15" s="450"/>
      <c r="V15" s="450"/>
      <c r="W15" s="450" t="s">
        <v>748</v>
      </c>
      <c r="X15" s="450" t="s">
        <v>886</v>
      </c>
      <c r="Y15" s="450" t="s">
        <v>665</v>
      </c>
      <c r="Z15" s="450" t="s">
        <v>665</v>
      </c>
      <c r="AA15" s="450"/>
      <c r="AB15" s="450">
        <v>8701689271</v>
      </c>
    </row>
    <row r="16" spans="1:28" ht="15.75" x14ac:dyDescent="0.3">
      <c r="A16" s="451">
        <v>44943</v>
      </c>
      <c r="B16" s="450" t="s">
        <v>860</v>
      </c>
      <c r="C16" s="450" t="s">
        <v>860</v>
      </c>
      <c r="D16" s="450" t="s">
        <v>558</v>
      </c>
      <c r="E16" s="456" t="s">
        <v>888</v>
      </c>
      <c r="F16" s="450">
        <f t="shared" si="0"/>
        <v>11</v>
      </c>
      <c r="G16" s="456" t="s">
        <v>943</v>
      </c>
      <c r="H16" s="462" t="s">
        <v>543</v>
      </c>
      <c r="I16" s="452">
        <v>250</v>
      </c>
      <c r="J16" s="452"/>
      <c r="K16" s="452">
        <v>1332.33</v>
      </c>
      <c r="L16" s="450" t="s">
        <v>861</v>
      </c>
      <c r="M16" s="451">
        <v>44943</v>
      </c>
      <c r="N16" s="450">
        <v>1673940272</v>
      </c>
      <c r="O16" s="450" t="s">
        <v>561</v>
      </c>
      <c r="P16" s="450" t="s">
        <v>887</v>
      </c>
      <c r="Q16" s="450" t="s">
        <v>888</v>
      </c>
      <c r="R16" s="450" t="s">
        <v>677</v>
      </c>
      <c r="S16" s="450" t="s">
        <v>695</v>
      </c>
      <c r="T16" s="450"/>
      <c r="U16" s="450"/>
      <c r="V16" s="450"/>
      <c r="W16" s="450" t="s">
        <v>888</v>
      </c>
      <c r="X16" s="450" t="s">
        <v>887</v>
      </c>
      <c r="Y16" s="450" t="s">
        <v>665</v>
      </c>
      <c r="Z16" s="450" t="s">
        <v>872</v>
      </c>
      <c r="AA16" s="450"/>
      <c r="AB16" s="450">
        <v>8706844452</v>
      </c>
    </row>
    <row r="17" spans="1:28" ht="15.75" x14ac:dyDescent="0.3">
      <c r="A17" s="451">
        <v>44943</v>
      </c>
      <c r="B17" s="450" t="s">
        <v>860</v>
      </c>
      <c r="C17" s="450" t="s">
        <v>860</v>
      </c>
      <c r="D17" s="450" t="s">
        <v>944</v>
      </c>
      <c r="E17" s="456" t="s">
        <v>507</v>
      </c>
      <c r="F17" s="450">
        <f t="shared" si="0"/>
        <v>11</v>
      </c>
      <c r="G17" s="456" t="s">
        <v>945</v>
      </c>
      <c r="H17" s="462" t="s">
        <v>543</v>
      </c>
      <c r="I17" s="452">
        <v>750</v>
      </c>
      <c r="J17" s="452"/>
      <c r="K17" s="452">
        <v>956.43</v>
      </c>
      <c r="L17" s="450" t="s">
        <v>861</v>
      </c>
      <c r="M17" s="451">
        <v>44943</v>
      </c>
      <c r="N17" s="450">
        <v>0</v>
      </c>
      <c r="O17" s="450" t="s">
        <v>508</v>
      </c>
      <c r="P17" s="450" t="s">
        <v>889</v>
      </c>
      <c r="Q17" s="450" t="s">
        <v>507</v>
      </c>
      <c r="R17" s="450" t="s">
        <v>677</v>
      </c>
      <c r="S17" s="450" t="s">
        <v>778</v>
      </c>
      <c r="T17" s="450"/>
      <c r="U17" s="450"/>
      <c r="V17" s="450"/>
      <c r="W17" s="450" t="s">
        <v>507</v>
      </c>
      <c r="X17" s="450" t="s">
        <v>889</v>
      </c>
      <c r="Y17" s="450" t="s">
        <v>665</v>
      </c>
      <c r="Z17" s="450" t="s">
        <v>665</v>
      </c>
      <c r="AA17" s="450"/>
      <c r="AB17" s="450">
        <v>8707858658</v>
      </c>
    </row>
    <row r="18" spans="1:28" ht="15.75" x14ac:dyDescent="0.3">
      <c r="A18" s="451">
        <v>44943</v>
      </c>
      <c r="B18" s="450" t="s">
        <v>860</v>
      </c>
      <c r="C18" s="450" t="s">
        <v>860</v>
      </c>
      <c r="D18" s="450" t="s">
        <v>537</v>
      </c>
      <c r="E18" s="456" t="s">
        <v>538</v>
      </c>
      <c r="F18" s="450">
        <f t="shared" si="0"/>
        <v>11</v>
      </c>
      <c r="G18" s="456" t="s">
        <v>946</v>
      </c>
      <c r="H18" s="462" t="s">
        <v>543</v>
      </c>
      <c r="I18" s="452">
        <v>750</v>
      </c>
      <c r="J18" s="452"/>
      <c r="K18" s="452">
        <v>955.53</v>
      </c>
      <c r="L18" s="450" t="s">
        <v>861</v>
      </c>
      <c r="M18" s="451">
        <v>44943</v>
      </c>
      <c r="N18" s="450">
        <v>341</v>
      </c>
      <c r="O18" s="450" t="s">
        <v>539</v>
      </c>
      <c r="P18" s="450" t="s">
        <v>890</v>
      </c>
      <c r="Q18" s="450" t="s">
        <v>538</v>
      </c>
      <c r="R18" s="450" t="s">
        <v>677</v>
      </c>
      <c r="S18" s="450" t="s">
        <v>778</v>
      </c>
      <c r="T18" s="450"/>
      <c r="U18" s="450"/>
      <c r="V18" s="450"/>
      <c r="W18" s="450" t="s">
        <v>538</v>
      </c>
      <c r="X18" s="450" t="s">
        <v>890</v>
      </c>
      <c r="Y18" s="450" t="s">
        <v>665</v>
      </c>
      <c r="Z18" s="450" t="s">
        <v>665</v>
      </c>
      <c r="AA18" s="450"/>
      <c r="AB18" s="450">
        <v>8708687622</v>
      </c>
    </row>
    <row r="19" spans="1:28" ht="15.75" x14ac:dyDescent="0.3">
      <c r="A19" s="451">
        <v>44946</v>
      </c>
      <c r="B19" s="450" t="s">
        <v>860</v>
      </c>
      <c r="C19" s="450" t="s">
        <v>860</v>
      </c>
      <c r="D19" s="450" t="s">
        <v>553</v>
      </c>
      <c r="E19" s="456" t="s">
        <v>874</v>
      </c>
      <c r="F19" s="450">
        <f t="shared" si="0"/>
        <v>11</v>
      </c>
      <c r="G19" s="456" t="s">
        <v>933</v>
      </c>
      <c r="H19" s="462" t="s">
        <v>543</v>
      </c>
      <c r="I19" s="452">
        <v>1460</v>
      </c>
      <c r="J19" s="452"/>
      <c r="K19" s="452">
        <v>1815.53</v>
      </c>
      <c r="L19" s="450" t="s">
        <v>861</v>
      </c>
      <c r="M19" s="451">
        <v>44946</v>
      </c>
      <c r="N19" s="450">
        <v>1674224309</v>
      </c>
      <c r="O19" s="450" t="s">
        <v>559</v>
      </c>
      <c r="P19" s="450" t="s">
        <v>873</v>
      </c>
      <c r="Q19" s="450" t="s">
        <v>874</v>
      </c>
      <c r="R19" s="450" t="s">
        <v>677</v>
      </c>
      <c r="S19" s="450" t="s">
        <v>695</v>
      </c>
      <c r="T19" s="450"/>
      <c r="U19" s="450"/>
      <c r="V19" s="450"/>
      <c r="W19" s="450" t="s">
        <v>874</v>
      </c>
      <c r="X19" s="450" t="s">
        <v>873</v>
      </c>
      <c r="Y19" s="450" t="s">
        <v>665</v>
      </c>
      <c r="Z19" s="450" t="s">
        <v>872</v>
      </c>
      <c r="AA19" s="450"/>
      <c r="AB19" s="450">
        <v>8730305048</v>
      </c>
    </row>
    <row r="20" spans="1:28" ht="15.75" x14ac:dyDescent="0.3">
      <c r="A20" s="451">
        <v>44946</v>
      </c>
      <c r="B20" s="450" t="s">
        <v>860</v>
      </c>
      <c r="C20" s="450" t="s">
        <v>860</v>
      </c>
      <c r="D20" s="450" t="s">
        <v>532</v>
      </c>
      <c r="E20" s="456" t="s">
        <v>533</v>
      </c>
      <c r="F20" s="450">
        <f t="shared" si="0"/>
        <v>11</v>
      </c>
      <c r="G20" s="456" t="s">
        <v>947</v>
      </c>
      <c r="H20" s="462" t="s">
        <v>543</v>
      </c>
      <c r="I20" s="452">
        <v>300</v>
      </c>
      <c r="J20" s="452"/>
      <c r="K20" s="452">
        <v>654.51</v>
      </c>
      <c r="L20" s="450" t="s">
        <v>861</v>
      </c>
      <c r="M20" s="451">
        <v>44946</v>
      </c>
      <c r="N20" s="450">
        <v>1674243889</v>
      </c>
      <c r="O20" s="450" t="s">
        <v>534</v>
      </c>
      <c r="P20" s="450" t="s">
        <v>891</v>
      </c>
      <c r="Q20" s="450" t="s">
        <v>533</v>
      </c>
      <c r="R20" s="450" t="s">
        <v>677</v>
      </c>
      <c r="S20" s="450" t="s">
        <v>695</v>
      </c>
      <c r="T20" s="450"/>
      <c r="U20" s="450"/>
      <c r="V20" s="450"/>
      <c r="W20" s="450" t="s">
        <v>533</v>
      </c>
      <c r="X20" s="450" t="s">
        <v>891</v>
      </c>
      <c r="Y20" s="450" t="s">
        <v>665</v>
      </c>
      <c r="Z20" s="450" t="s">
        <v>872</v>
      </c>
      <c r="AA20" s="450"/>
      <c r="AB20" s="450">
        <v>8731545139</v>
      </c>
    </row>
    <row r="21" spans="1:28" ht="15.75" x14ac:dyDescent="0.3">
      <c r="A21" s="451">
        <v>44948</v>
      </c>
      <c r="B21" s="450" t="s">
        <v>860</v>
      </c>
      <c r="C21" s="450" t="s">
        <v>860</v>
      </c>
      <c r="D21" s="450" t="s">
        <v>540</v>
      </c>
      <c r="E21" s="456" t="s">
        <v>541</v>
      </c>
      <c r="F21" s="450">
        <f t="shared" si="0"/>
        <v>11</v>
      </c>
      <c r="G21" s="456" t="s">
        <v>948</v>
      </c>
      <c r="H21" s="462" t="s">
        <v>543</v>
      </c>
      <c r="I21" s="452">
        <v>110</v>
      </c>
      <c r="J21" s="452"/>
      <c r="K21" s="452">
        <v>764.51</v>
      </c>
      <c r="L21" s="450" t="s">
        <v>861</v>
      </c>
      <c r="M21" s="451">
        <v>44948</v>
      </c>
      <c r="N21" s="450">
        <v>1674396138</v>
      </c>
      <c r="O21" s="450" t="s">
        <v>542</v>
      </c>
      <c r="P21" s="450" t="s">
        <v>892</v>
      </c>
      <c r="Q21" s="450" t="s">
        <v>541</v>
      </c>
      <c r="R21" s="450" t="s">
        <v>677</v>
      </c>
      <c r="S21" s="450" t="s">
        <v>695</v>
      </c>
      <c r="T21" s="450"/>
      <c r="U21" s="450"/>
      <c r="V21" s="450"/>
      <c r="W21" s="450" t="s">
        <v>541</v>
      </c>
      <c r="X21" s="450" t="s">
        <v>892</v>
      </c>
      <c r="Y21" s="450" t="s">
        <v>665</v>
      </c>
      <c r="Z21" s="450" t="s">
        <v>872</v>
      </c>
      <c r="AA21" s="450"/>
      <c r="AB21" s="450">
        <v>8742259931</v>
      </c>
    </row>
    <row r="22" spans="1:28" ht="15.75" x14ac:dyDescent="0.3">
      <c r="A22" s="451">
        <v>44950</v>
      </c>
      <c r="B22" s="450" t="s">
        <v>860</v>
      </c>
      <c r="C22" s="450" t="s">
        <v>860</v>
      </c>
      <c r="D22" s="450" t="s">
        <v>515</v>
      </c>
      <c r="E22" s="456" t="s">
        <v>516</v>
      </c>
      <c r="F22" s="450">
        <f t="shared" si="0"/>
        <v>11</v>
      </c>
      <c r="G22" s="456" t="s">
        <v>949</v>
      </c>
      <c r="H22" s="462" t="s">
        <v>543</v>
      </c>
      <c r="I22" s="452">
        <v>625</v>
      </c>
      <c r="J22" s="452"/>
      <c r="K22" s="452">
        <v>727.71</v>
      </c>
      <c r="L22" s="450" t="s">
        <v>861</v>
      </c>
      <c r="M22" s="451">
        <v>44950</v>
      </c>
      <c r="N22" s="450">
        <v>1674556835</v>
      </c>
      <c r="O22" s="450" t="s">
        <v>517</v>
      </c>
      <c r="P22" s="450" t="s">
        <v>893</v>
      </c>
      <c r="Q22" s="450" t="s">
        <v>516</v>
      </c>
      <c r="R22" s="450" t="s">
        <v>677</v>
      </c>
      <c r="S22" s="450" t="s">
        <v>695</v>
      </c>
      <c r="T22" s="450"/>
      <c r="U22" s="450"/>
      <c r="V22" s="450"/>
      <c r="W22" s="450" t="s">
        <v>516</v>
      </c>
      <c r="X22" s="450" t="s">
        <v>893</v>
      </c>
      <c r="Y22" s="450" t="s">
        <v>665</v>
      </c>
      <c r="Z22" s="450" t="s">
        <v>872</v>
      </c>
      <c r="AA22" s="450"/>
      <c r="AB22" s="450">
        <v>8752390787</v>
      </c>
    </row>
    <row r="23" spans="1:28" ht="15.75" x14ac:dyDescent="0.3">
      <c r="A23" s="451">
        <v>44950</v>
      </c>
      <c r="B23" s="450" t="s">
        <v>860</v>
      </c>
      <c r="C23" s="450" t="s">
        <v>404</v>
      </c>
      <c r="D23" s="450" t="s">
        <v>512</v>
      </c>
      <c r="E23" s="456" t="s">
        <v>513</v>
      </c>
      <c r="F23" s="450">
        <f t="shared" si="0"/>
        <v>11</v>
      </c>
      <c r="G23" s="456" t="s">
        <v>934</v>
      </c>
      <c r="H23" s="462" t="s">
        <v>543</v>
      </c>
      <c r="I23" s="452">
        <v>625</v>
      </c>
      <c r="J23" s="452"/>
      <c r="K23" s="452">
        <v>1352.71</v>
      </c>
      <c r="L23" s="450" t="s">
        <v>861</v>
      </c>
      <c r="M23" s="451">
        <v>44950</v>
      </c>
      <c r="N23" s="450">
        <v>1674570538</v>
      </c>
      <c r="O23" s="450" t="s">
        <v>514</v>
      </c>
      <c r="P23" s="450" t="s">
        <v>875</v>
      </c>
      <c r="Q23" s="450" t="s">
        <v>513</v>
      </c>
      <c r="R23" s="450" t="s">
        <v>677</v>
      </c>
      <c r="S23" s="450" t="s">
        <v>695</v>
      </c>
      <c r="T23" s="450"/>
      <c r="U23" s="450"/>
      <c r="V23" s="450"/>
      <c r="W23" s="450" t="s">
        <v>513</v>
      </c>
      <c r="X23" s="450" t="s">
        <v>875</v>
      </c>
      <c r="Y23" s="450" t="s">
        <v>665</v>
      </c>
      <c r="Z23" s="450" t="s">
        <v>696</v>
      </c>
      <c r="AA23" s="450"/>
      <c r="AB23" s="450">
        <v>8755332633</v>
      </c>
    </row>
    <row r="24" spans="1:28" ht="15.75" x14ac:dyDescent="0.3">
      <c r="A24" s="451">
        <v>44951</v>
      </c>
      <c r="B24" s="450" t="s">
        <v>860</v>
      </c>
      <c r="C24" s="450" t="s">
        <v>860</v>
      </c>
      <c r="D24" s="450" t="s">
        <v>526</v>
      </c>
      <c r="E24" s="456" t="s">
        <v>527</v>
      </c>
      <c r="F24" s="450">
        <f t="shared" si="0"/>
        <v>11</v>
      </c>
      <c r="G24" s="456" t="s">
        <v>950</v>
      </c>
      <c r="H24" s="462" t="s">
        <v>543</v>
      </c>
      <c r="I24" s="452">
        <v>800</v>
      </c>
      <c r="J24" s="452"/>
      <c r="K24" s="452">
        <v>1526.81</v>
      </c>
      <c r="L24" s="450" t="s">
        <v>861</v>
      </c>
      <c r="M24" s="451">
        <v>44951</v>
      </c>
      <c r="N24" s="450">
        <v>1674642205</v>
      </c>
      <c r="O24" s="450" t="s">
        <v>528</v>
      </c>
      <c r="P24" s="450" t="s">
        <v>894</v>
      </c>
      <c r="Q24" s="450" t="s">
        <v>527</v>
      </c>
      <c r="R24" s="450" t="s">
        <v>677</v>
      </c>
      <c r="S24" s="450" t="s">
        <v>695</v>
      </c>
      <c r="T24" s="450"/>
      <c r="U24" s="450"/>
      <c r="V24" s="450"/>
      <c r="W24" s="450" t="s">
        <v>527</v>
      </c>
      <c r="X24" s="450" t="s">
        <v>894</v>
      </c>
      <c r="Y24" s="450" t="s">
        <v>665</v>
      </c>
      <c r="Z24" s="450" t="s">
        <v>872</v>
      </c>
      <c r="AA24" s="450"/>
      <c r="AB24" s="450">
        <v>8759528439</v>
      </c>
    </row>
    <row r="25" spans="1:28" ht="15.75" x14ac:dyDescent="0.3">
      <c r="A25" s="451">
        <v>44956</v>
      </c>
      <c r="B25" s="450" t="s">
        <v>860</v>
      </c>
      <c r="C25" s="450" t="s">
        <v>860</v>
      </c>
      <c r="D25" s="450" t="s">
        <v>544</v>
      </c>
      <c r="E25" s="456" t="s">
        <v>546</v>
      </c>
      <c r="F25" s="450">
        <f t="shared" si="0"/>
        <v>11</v>
      </c>
      <c r="G25" s="456" t="s">
        <v>951</v>
      </c>
      <c r="H25" s="462" t="s">
        <v>543</v>
      </c>
      <c r="I25" s="452">
        <v>4200</v>
      </c>
      <c r="J25" s="452"/>
      <c r="K25" s="452">
        <v>4225.01</v>
      </c>
      <c r="L25" s="450" t="s">
        <v>861</v>
      </c>
      <c r="M25" s="451">
        <v>44956</v>
      </c>
      <c r="N25" s="450">
        <v>1675078819</v>
      </c>
      <c r="O25" s="450" t="s">
        <v>564</v>
      </c>
      <c r="P25" s="450" t="s">
        <v>895</v>
      </c>
      <c r="Q25" s="450" t="s">
        <v>546</v>
      </c>
      <c r="R25" s="450" t="s">
        <v>677</v>
      </c>
      <c r="S25" s="450" t="s">
        <v>695</v>
      </c>
      <c r="T25" s="450"/>
      <c r="U25" s="450"/>
      <c r="V25" s="450"/>
      <c r="W25" s="450" t="s">
        <v>546</v>
      </c>
      <c r="X25" s="450" t="s">
        <v>895</v>
      </c>
      <c r="Y25" s="450" t="s">
        <v>665</v>
      </c>
      <c r="Z25" s="450" t="s">
        <v>872</v>
      </c>
      <c r="AA25" s="450"/>
      <c r="AB25" s="450">
        <v>8794338382</v>
      </c>
    </row>
    <row r="26" spans="1:28" ht="15.75" x14ac:dyDescent="0.3">
      <c r="A26" s="451">
        <v>44957</v>
      </c>
      <c r="B26" s="450" t="s">
        <v>860</v>
      </c>
      <c r="C26" s="450" t="s">
        <v>860</v>
      </c>
      <c r="D26" s="450" t="s">
        <v>952</v>
      </c>
      <c r="E26" s="456" t="s">
        <v>497</v>
      </c>
      <c r="F26" s="450">
        <f t="shared" si="0"/>
        <v>11</v>
      </c>
      <c r="G26" s="456" t="s">
        <v>953</v>
      </c>
      <c r="H26" s="462" t="s">
        <v>543</v>
      </c>
      <c r="I26" s="452">
        <v>625</v>
      </c>
      <c r="J26" s="452"/>
      <c r="K26" s="452">
        <v>650.01</v>
      </c>
      <c r="L26" s="450" t="s">
        <v>861</v>
      </c>
      <c r="M26" s="451">
        <v>44957</v>
      </c>
      <c r="N26" s="450">
        <v>0</v>
      </c>
      <c r="O26" s="450" t="s">
        <v>498</v>
      </c>
      <c r="P26" s="450" t="s">
        <v>896</v>
      </c>
      <c r="Q26" s="450" t="s">
        <v>497</v>
      </c>
      <c r="R26" s="450" t="s">
        <v>677</v>
      </c>
      <c r="S26" s="450" t="s">
        <v>778</v>
      </c>
      <c r="T26" s="450"/>
      <c r="U26" s="450"/>
      <c r="V26" s="450"/>
      <c r="W26" s="450" t="s">
        <v>497</v>
      </c>
      <c r="X26" s="450" t="s">
        <v>896</v>
      </c>
      <c r="Y26" s="450" t="s">
        <v>665</v>
      </c>
      <c r="Z26" s="450" t="s">
        <v>665</v>
      </c>
      <c r="AA26" s="450"/>
      <c r="AB26" s="450">
        <v>8801220287</v>
      </c>
    </row>
    <row r="27" spans="1:28" x14ac:dyDescent="0.25">
      <c r="A27" s="451">
        <v>44960</v>
      </c>
      <c r="B27" s="451" t="s">
        <v>897</v>
      </c>
      <c r="C27" s="450" t="s">
        <v>898</v>
      </c>
      <c r="D27" s="450" t="s">
        <v>954</v>
      </c>
      <c r="E27" s="450" t="s">
        <v>905</v>
      </c>
      <c r="F27" s="450"/>
      <c r="G27" s="450" t="s">
        <v>955</v>
      </c>
      <c r="H27" s="450"/>
      <c r="I27" s="452">
        <v>40</v>
      </c>
      <c r="J27" s="452"/>
      <c r="K27" s="452">
        <v>64.11</v>
      </c>
      <c r="L27" s="450" t="s">
        <v>861</v>
      </c>
      <c r="M27" s="451">
        <v>44960</v>
      </c>
      <c r="N27" s="450">
        <v>1872</v>
      </c>
      <c r="O27" s="450" t="s">
        <v>899</v>
      </c>
      <c r="P27" s="450" t="s">
        <v>900</v>
      </c>
      <c r="Q27" s="450" t="s">
        <v>901</v>
      </c>
      <c r="R27" s="450" t="s">
        <v>677</v>
      </c>
      <c r="S27" s="450" t="s">
        <v>695</v>
      </c>
      <c r="T27" s="450"/>
      <c r="U27" s="450"/>
      <c r="V27" s="450"/>
      <c r="W27" s="450" t="s">
        <v>901</v>
      </c>
      <c r="X27" s="450" t="s">
        <v>900</v>
      </c>
      <c r="Y27" s="450" t="s">
        <v>665</v>
      </c>
      <c r="Z27" s="450" t="s">
        <v>696</v>
      </c>
      <c r="AA27" s="450" t="s">
        <v>902</v>
      </c>
      <c r="AB27" s="450">
        <v>8821230981</v>
      </c>
    </row>
    <row r="28" spans="1:28" ht="15.75" x14ac:dyDescent="0.3">
      <c r="A28" s="451">
        <v>44964</v>
      </c>
      <c r="B28" s="450" t="s">
        <v>860</v>
      </c>
      <c r="C28" s="450" t="s">
        <v>860</v>
      </c>
      <c r="D28" s="450" t="s">
        <v>956</v>
      </c>
      <c r="E28" s="456" t="s">
        <v>905</v>
      </c>
      <c r="F28" s="450">
        <f t="shared" ref="F28:F33" si="1">LEN(E28)</f>
        <v>11</v>
      </c>
      <c r="G28" s="456" t="s">
        <v>957</v>
      </c>
      <c r="H28" s="462" t="s">
        <v>543</v>
      </c>
      <c r="I28" s="452">
        <v>500</v>
      </c>
      <c r="J28" s="452"/>
      <c r="K28" s="452">
        <v>564.11</v>
      </c>
      <c r="L28" s="450" t="s">
        <v>861</v>
      </c>
      <c r="M28" s="451">
        <v>44964</v>
      </c>
      <c r="N28" s="450">
        <v>1675758154</v>
      </c>
      <c r="O28" s="450" t="s">
        <v>903</v>
      </c>
      <c r="P28" s="450" t="s">
        <v>904</v>
      </c>
      <c r="Q28" s="450" t="s">
        <v>905</v>
      </c>
      <c r="R28" s="450" t="s">
        <v>677</v>
      </c>
      <c r="S28" s="450" t="s">
        <v>695</v>
      </c>
      <c r="T28" s="450"/>
      <c r="U28" s="450"/>
      <c r="V28" s="450"/>
      <c r="W28" s="450" t="s">
        <v>905</v>
      </c>
      <c r="X28" s="450" t="s">
        <v>904</v>
      </c>
      <c r="Y28" s="450" t="s">
        <v>665</v>
      </c>
      <c r="Z28" s="450" t="s">
        <v>872</v>
      </c>
      <c r="AA28" s="450"/>
      <c r="AB28" s="450">
        <v>8849989323</v>
      </c>
    </row>
    <row r="29" spans="1:28" ht="15.75" x14ac:dyDescent="0.3">
      <c r="A29" s="451">
        <v>44964</v>
      </c>
      <c r="B29" s="450" t="s">
        <v>860</v>
      </c>
      <c r="C29" s="450" t="s">
        <v>906</v>
      </c>
      <c r="D29" s="450" t="s">
        <v>956</v>
      </c>
      <c r="E29" s="456" t="s">
        <v>510</v>
      </c>
      <c r="F29" s="450">
        <f t="shared" si="1"/>
        <v>11</v>
      </c>
      <c r="G29" s="456" t="s">
        <v>957</v>
      </c>
      <c r="H29" s="462" t="s">
        <v>543</v>
      </c>
      <c r="I29" s="452">
        <v>800</v>
      </c>
      <c r="J29" s="452"/>
      <c r="K29" s="452">
        <v>1364.11</v>
      </c>
      <c r="L29" s="450" t="s">
        <v>861</v>
      </c>
      <c r="M29" s="451">
        <v>44964</v>
      </c>
      <c r="N29" s="450">
        <v>1675758685</v>
      </c>
      <c r="O29" s="450" t="s">
        <v>903</v>
      </c>
      <c r="P29" s="450" t="s">
        <v>904</v>
      </c>
      <c r="Q29" s="450" t="s">
        <v>905</v>
      </c>
      <c r="R29" s="450" t="s">
        <v>677</v>
      </c>
      <c r="S29" s="450" t="s">
        <v>695</v>
      </c>
      <c r="T29" s="450"/>
      <c r="U29" s="450"/>
      <c r="V29" s="450"/>
      <c r="W29" s="450" t="s">
        <v>905</v>
      </c>
      <c r="X29" s="450" t="s">
        <v>904</v>
      </c>
      <c r="Y29" s="450" t="s">
        <v>665</v>
      </c>
      <c r="Z29" s="450" t="s">
        <v>872</v>
      </c>
      <c r="AA29" s="450"/>
      <c r="AB29" s="450">
        <v>8850085985</v>
      </c>
    </row>
    <row r="30" spans="1:28" ht="15.75" x14ac:dyDescent="0.3">
      <c r="A30" s="451">
        <v>44964</v>
      </c>
      <c r="B30" s="450" t="s">
        <v>860</v>
      </c>
      <c r="C30" s="450" t="s">
        <v>860</v>
      </c>
      <c r="D30" s="450" t="s">
        <v>509</v>
      </c>
      <c r="E30" s="456" t="s">
        <v>505</v>
      </c>
      <c r="F30" s="450">
        <f t="shared" si="1"/>
        <v>11</v>
      </c>
      <c r="G30" s="456" t="s">
        <v>958</v>
      </c>
      <c r="H30" s="462" t="s">
        <v>543</v>
      </c>
      <c r="I30" s="452">
        <v>1000</v>
      </c>
      <c r="J30" s="452"/>
      <c r="K30" s="452">
        <v>1863.21</v>
      </c>
      <c r="L30" s="450" t="s">
        <v>861</v>
      </c>
      <c r="M30" s="451">
        <v>44964</v>
      </c>
      <c r="N30" s="450">
        <v>1675761631</v>
      </c>
      <c r="O30" s="450" t="s">
        <v>511</v>
      </c>
      <c r="P30" s="450" t="s">
        <v>907</v>
      </c>
      <c r="Q30" s="450" t="s">
        <v>510</v>
      </c>
      <c r="R30" s="450" t="s">
        <v>677</v>
      </c>
      <c r="S30" s="450" t="s">
        <v>695</v>
      </c>
      <c r="T30" s="450"/>
      <c r="U30" s="450"/>
      <c r="V30" s="450"/>
      <c r="W30" s="450" t="s">
        <v>510</v>
      </c>
      <c r="X30" s="450" t="s">
        <v>907</v>
      </c>
      <c r="Y30" s="450" t="s">
        <v>665</v>
      </c>
      <c r="Z30" s="450" t="s">
        <v>696</v>
      </c>
      <c r="AA30" s="450"/>
      <c r="AB30" s="450">
        <v>8850687239</v>
      </c>
    </row>
    <row r="31" spans="1:28" ht="15.75" x14ac:dyDescent="0.3">
      <c r="A31" s="451">
        <v>44964</v>
      </c>
      <c r="B31" s="450" t="s">
        <v>860</v>
      </c>
      <c r="C31" s="450" t="s">
        <v>860</v>
      </c>
      <c r="D31" s="450" t="s">
        <v>816</v>
      </c>
      <c r="E31" s="456" t="s">
        <v>516</v>
      </c>
      <c r="F31" s="450">
        <f t="shared" si="1"/>
        <v>11</v>
      </c>
      <c r="G31" s="456" t="s">
        <v>959</v>
      </c>
      <c r="H31" s="462" t="s">
        <v>543</v>
      </c>
      <c r="I31" s="452">
        <v>500</v>
      </c>
      <c r="J31" s="452"/>
      <c r="K31" s="452">
        <v>2363.21</v>
      </c>
      <c r="L31" s="450" t="s">
        <v>861</v>
      </c>
      <c r="M31" s="451">
        <v>44964</v>
      </c>
      <c r="N31" s="450">
        <v>6768</v>
      </c>
      <c r="O31" s="450" t="s">
        <v>506</v>
      </c>
      <c r="P31" s="450" t="s">
        <v>908</v>
      </c>
      <c r="Q31" s="450" t="s">
        <v>505</v>
      </c>
      <c r="R31" s="450" t="s">
        <v>677</v>
      </c>
      <c r="S31" s="450" t="s">
        <v>778</v>
      </c>
      <c r="T31" s="450"/>
      <c r="U31" s="450"/>
      <c r="V31" s="450"/>
      <c r="W31" s="450" t="s">
        <v>505</v>
      </c>
      <c r="X31" s="450" t="s">
        <v>908</v>
      </c>
      <c r="Y31" s="450" t="s">
        <v>665</v>
      </c>
      <c r="Z31" s="450" t="s">
        <v>665</v>
      </c>
      <c r="AA31" s="450"/>
      <c r="AB31" s="450">
        <v>8850831629</v>
      </c>
    </row>
    <row r="32" spans="1:28" ht="15.75" x14ac:dyDescent="0.3">
      <c r="A32" s="451">
        <v>44964</v>
      </c>
      <c r="B32" s="450" t="s">
        <v>860</v>
      </c>
      <c r="C32" s="450" t="s">
        <v>860</v>
      </c>
      <c r="D32" s="450" t="s">
        <v>515</v>
      </c>
      <c r="E32" s="456" t="s">
        <v>530</v>
      </c>
      <c r="F32" s="450">
        <f t="shared" si="1"/>
        <v>11</v>
      </c>
      <c r="G32" s="456" t="s">
        <v>949</v>
      </c>
      <c r="H32" s="462" t="s">
        <v>543</v>
      </c>
      <c r="I32" s="452">
        <v>625</v>
      </c>
      <c r="J32" s="452"/>
      <c r="K32" s="452">
        <v>685.51</v>
      </c>
      <c r="L32" s="450" t="s">
        <v>861</v>
      </c>
      <c r="M32" s="451">
        <v>44964</v>
      </c>
      <c r="N32" s="450">
        <v>1675772873</v>
      </c>
      <c r="O32" s="450" t="s">
        <v>517</v>
      </c>
      <c r="P32" s="450" t="s">
        <v>893</v>
      </c>
      <c r="Q32" s="450" t="s">
        <v>516</v>
      </c>
      <c r="R32" s="450" t="s">
        <v>677</v>
      </c>
      <c r="S32" s="450" t="s">
        <v>695</v>
      </c>
      <c r="T32" s="450"/>
      <c r="U32" s="450"/>
      <c r="V32" s="450"/>
      <c r="W32" s="450" t="s">
        <v>516</v>
      </c>
      <c r="X32" s="450" t="s">
        <v>893</v>
      </c>
      <c r="Y32" s="450" t="s">
        <v>665</v>
      </c>
      <c r="Z32" s="450" t="s">
        <v>872</v>
      </c>
      <c r="AA32" s="450"/>
      <c r="AB32" s="450">
        <v>8853152409</v>
      </c>
    </row>
    <row r="33" spans="1:28" ht="15.75" x14ac:dyDescent="0.3">
      <c r="A33" s="451">
        <v>44964</v>
      </c>
      <c r="B33" s="450" t="s">
        <v>860</v>
      </c>
      <c r="C33" s="450" t="s">
        <v>860</v>
      </c>
      <c r="D33" s="450" t="s">
        <v>529</v>
      </c>
      <c r="E33" s="456" t="s">
        <v>521</v>
      </c>
      <c r="F33" s="450">
        <f t="shared" si="1"/>
        <v>11</v>
      </c>
      <c r="G33" s="456" t="s">
        <v>960</v>
      </c>
      <c r="H33" s="462" t="s">
        <v>543</v>
      </c>
      <c r="I33" s="452">
        <v>875</v>
      </c>
      <c r="J33" s="452"/>
      <c r="K33" s="452">
        <v>1560.51</v>
      </c>
      <c r="L33" s="450" t="s">
        <v>861</v>
      </c>
      <c r="M33" s="451">
        <v>44964</v>
      </c>
      <c r="N33" s="450">
        <v>1675773944</v>
      </c>
      <c r="O33" s="450" t="s">
        <v>531</v>
      </c>
      <c r="P33" s="450" t="s">
        <v>909</v>
      </c>
      <c r="Q33" s="450" t="s">
        <v>530</v>
      </c>
      <c r="R33" s="450" t="s">
        <v>677</v>
      </c>
      <c r="S33" s="450" t="s">
        <v>695</v>
      </c>
      <c r="T33" s="450"/>
      <c r="U33" s="450"/>
      <c r="V33" s="450"/>
      <c r="W33" s="450" t="s">
        <v>530</v>
      </c>
      <c r="X33" s="450" t="s">
        <v>909</v>
      </c>
      <c r="Y33" s="450" t="s">
        <v>665</v>
      </c>
      <c r="Z33" s="450" t="s">
        <v>872</v>
      </c>
      <c r="AA33" s="450"/>
      <c r="AB33" s="450">
        <v>8853427935</v>
      </c>
    </row>
    <row r="34" spans="1:28" x14ac:dyDescent="0.25">
      <c r="A34" s="451">
        <v>44964</v>
      </c>
      <c r="B34" s="451" t="s">
        <v>910</v>
      </c>
      <c r="C34" s="450" t="s">
        <v>911</v>
      </c>
      <c r="D34" s="450" t="s">
        <v>515</v>
      </c>
      <c r="E34" s="450" t="s">
        <v>503</v>
      </c>
      <c r="F34" s="450"/>
      <c r="G34" s="450" t="s">
        <v>949</v>
      </c>
      <c r="H34" s="450"/>
      <c r="I34" s="452">
        <v>125</v>
      </c>
      <c r="J34" s="452"/>
      <c r="K34" s="452">
        <v>1060.51</v>
      </c>
      <c r="L34" s="450" t="s">
        <v>861</v>
      </c>
      <c r="M34" s="451">
        <v>44964</v>
      </c>
      <c r="N34" s="450">
        <v>1675782559</v>
      </c>
      <c r="O34" s="450" t="s">
        <v>517</v>
      </c>
      <c r="P34" s="450" t="s">
        <v>893</v>
      </c>
      <c r="Q34" s="450" t="s">
        <v>516</v>
      </c>
      <c r="R34" s="450" t="s">
        <v>677</v>
      </c>
      <c r="S34" s="450" t="s">
        <v>695</v>
      </c>
      <c r="T34" s="450"/>
      <c r="U34" s="450"/>
      <c r="V34" s="450"/>
      <c r="W34" s="450" t="s">
        <v>516</v>
      </c>
      <c r="X34" s="450" t="s">
        <v>893</v>
      </c>
      <c r="Y34" s="450" t="s">
        <v>665</v>
      </c>
      <c r="Z34" s="450" t="s">
        <v>872</v>
      </c>
      <c r="AA34" s="450"/>
      <c r="AB34" s="450">
        <v>8854959957</v>
      </c>
    </row>
    <row r="35" spans="1:28" ht="15.75" x14ac:dyDescent="0.3">
      <c r="A35" s="451">
        <v>44964</v>
      </c>
      <c r="B35" s="450" t="s">
        <v>860</v>
      </c>
      <c r="C35" s="450" t="s">
        <v>877</v>
      </c>
      <c r="D35" s="450" t="s">
        <v>520</v>
      </c>
      <c r="E35" s="456" t="s">
        <v>874</v>
      </c>
      <c r="F35" s="450">
        <f t="shared" ref="F35:F46" si="2">LEN(E35)</f>
        <v>11</v>
      </c>
      <c r="G35" s="456" t="s">
        <v>936</v>
      </c>
      <c r="H35" s="462" t="s">
        <v>543</v>
      </c>
      <c r="I35" s="452">
        <v>500</v>
      </c>
      <c r="J35" s="452"/>
      <c r="K35" s="452">
        <v>1560.51</v>
      </c>
      <c r="L35" s="450" t="s">
        <v>861</v>
      </c>
      <c r="M35" s="451">
        <v>44964</v>
      </c>
      <c r="N35" s="450">
        <v>1675795507</v>
      </c>
      <c r="O35" s="450" t="s">
        <v>522</v>
      </c>
      <c r="P35" s="450" t="s">
        <v>878</v>
      </c>
      <c r="Q35" s="450" t="s">
        <v>521</v>
      </c>
      <c r="R35" s="450" t="s">
        <v>677</v>
      </c>
      <c r="S35" s="450" t="s">
        <v>695</v>
      </c>
      <c r="T35" s="450"/>
      <c r="U35" s="450"/>
      <c r="V35" s="450"/>
      <c r="W35" s="450" t="s">
        <v>521</v>
      </c>
      <c r="X35" s="450" t="s">
        <v>878</v>
      </c>
      <c r="Y35" s="450" t="s">
        <v>665</v>
      </c>
      <c r="Z35" s="450" t="s">
        <v>872</v>
      </c>
      <c r="AA35" s="450"/>
      <c r="AB35" s="450">
        <v>8855384915</v>
      </c>
    </row>
    <row r="36" spans="1:28" ht="15.75" x14ac:dyDescent="0.3">
      <c r="A36" s="451">
        <v>44970</v>
      </c>
      <c r="B36" s="450" t="s">
        <v>860</v>
      </c>
      <c r="C36" s="450" t="s">
        <v>860</v>
      </c>
      <c r="D36" s="450" t="s">
        <v>502</v>
      </c>
      <c r="E36" s="456" t="s">
        <v>536</v>
      </c>
      <c r="F36" s="450">
        <f t="shared" si="2"/>
        <v>11</v>
      </c>
      <c r="G36" s="456" t="s">
        <v>935</v>
      </c>
      <c r="H36" s="462" t="s">
        <v>543</v>
      </c>
      <c r="I36" s="452">
        <v>500</v>
      </c>
      <c r="J36" s="452"/>
      <c r="K36" s="452">
        <v>1435.51</v>
      </c>
      <c r="L36" s="450" t="s">
        <v>861</v>
      </c>
      <c r="M36" s="451">
        <v>44970</v>
      </c>
      <c r="N36" s="450">
        <v>1676273966</v>
      </c>
      <c r="O36" s="450" t="s">
        <v>504</v>
      </c>
      <c r="P36" s="450" t="s">
        <v>876</v>
      </c>
      <c r="Q36" s="450" t="s">
        <v>503</v>
      </c>
      <c r="R36" s="450" t="s">
        <v>677</v>
      </c>
      <c r="S36" s="450" t="s">
        <v>695</v>
      </c>
      <c r="T36" s="450"/>
      <c r="U36" s="450"/>
      <c r="V36" s="450"/>
      <c r="W36" s="450" t="s">
        <v>503</v>
      </c>
      <c r="X36" s="450" t="s">
        <v>876</v>
      </c>
      <c r="Y36" s="450" t="s">
        <v>665</v>
      </c>
      <c r="Z36" s="450" t="s">
        <v>872</v>
      </c>
      <c r="AA36" s="450"/>
      <c r="AB36" s="450">
        <v>8890031640</v>
      </c>
    </row>
    <row r="37" spans="1:28" ht="15.75" x14ac:dyDescent="0.3">
      <c r="A37" s="451">
        <v>44972</v>
      </c>
      <c r="B37" s="450" t="s">
        <v>860</v>
      </c>
      <c r="C37" s="450" t="s">
        <v>860</v>
      </c>
      <c r="D37" s="450" t="s">
        <v>553</v>
      </c>
      <c r="E37" s="456" t="s">
        <v>555</v>
      </c>
      <c r="F37" s="450">
        <f t="shared" si="2"/>
        <v>11</v>
      </c>
      <c r="G37" s="456" t="s">
        <v>933</v>
      </c>
      <c r="H37" s="462" t="s">
        <v>543</v>
      </c>
      <c r="I37" s="452">
        <v>1200</v>
      </c>
      <c r="J37" s="452"/>
      <c r="K37" s="452">
        <v>1634.61</v>
      </c>
      <c r="L37" s="450" t="s">
        <v>861</v>
      </c>
      <c r="M37" s="451">
        <v>44972</v>
      </c>
      <c r="N37" s="450">
        <v>1676445867</v>
      </c>
      <c r="O37" s="450" t="s">
        <v>559</v>
      </c>
      <c r="P37" s="450" t="s">
        <v>873</v>
      </c>
      <c r="Q37" s="450" t="s">
        <v>874</v>
      </c>
      <c r="R37" s="450" t="s">
        <v>677</v>
      </c>
      <c r="S37" s="450" t="s">
        <v>695</v>
      </c>
      <c r="T37" s="450"/>
      <c r="U37" s="450"/>
      <c r="V37" s="450"/>
      <c r="W37" s="450" t="s">
        <v>874</v>
      </c>
      <c r="X37" s="450" t="s">
        <v>873</v>
      </c>
      <c r="Y37" s="450" t="s">
        <v>665</v>
      </c>
      <c r="Z37" s="450" t="s">
        <v>872</v>
      </c>
      <c r="AA37" s="450"/>
      <c r="AB37" s="450">
        <v>8903899317</v>
      </c>
    </row>
    <row r="38" spans="1:28" ht="15.75" x14ac:dyDescent="0.3">
      <c r="A38" s="451">
        <v>44972</v>
      </c>
      <c r="B38" s="450" t="s">
        <v>860</v>
      </c>
      <c r="C38" s="450" t="s">
        <v>860</v>
      </c>
      <c r="D38" s="450" t="s">
        <v>535</v>
      </c>
      <c r="E38" s="456" t="s">
        <v>521</v>
      </c>
      <c r="F38" s="450">
        <f t="shared" si="2"/>
        <v>11</v>
      </c>
      <c r="G38" s="456" t="s">
        <v>961</v>
      </c>
      <c r="H38" s="462" t="s">
        <v>543</v>
      </c>
      <c r="I38" s="452">
        <v>375</v>
      </c>
      <c r="J38" s="452"/>
      <c r="K38" s="452">
        <v>815.56</v>
      </c>
      <c r="L38" s="450" t="s">
        <v>861</v>
      </c>
      <c r="M38" s="451">
        <v>44972</v>
      </c>
      <c r="N38" s="450">
        <v>1676449682</v>
      </c>
      <c r="O38" s="450" t="s">
        <v>560</v>
      </c>
      <c r="P38" s="450" t="s">
        <v>912</v>
      </c>
      <c r="Q38" s="450" t="s">
        <v>536</v>
      </c>
      <c r="R38" s="450" t="s">
        <v>677</v>
      </c>
      <c r="S38" s="450" t="s">
        <v>695</v>
      </c>
      <c r="T38" s="450"/>
      <c r="U38" s="450"/>
      <c r="V38" s="450"/>
      <c r="W38" s="450" t="s">
        <v>536</v>
      </c>
      <c r="X38" s="450" t="s">
        <v>912</v>
      </c>
      <c r="Y38" s="450" t="s">
        <v>665</v>
      </c>
      <c r="Z38" s="450" t="s">
        <v>872</v>
      </c>
      <c r="AA38" s="450"/>
      <c r="AB38" s="450">
        <v>8904300059</v>
      </c>
    </row>
    <row r="39" spans="1:28" ht="15.75" x14ac:dyDescent="0.3">
      <c r="A39" s="451">
        <v>44972</v>
      </c>
      <c r="B39" s="450" t="s">
        <v>860</v>
      </c>
      <c r="C39" s="450" t="s">
        <v>860</v>
      </c>
      <c r="D39" s="450" t="s">
        <v>554</v>
      </c>
      <c r="E39" s="456" t="s">
        <v>497</v>
      </c>
      <c r="F39" s="450">
        <f t="shared" si="2"/>
        <v>11</v>
      </c>
      <c r="G39" s="456" t="s">
        <v>962</v>
      </c>
      <c r="H39" s="462" t="s">
        <v>543</v>
      </c>
      <c r="I39" s="452">
        <v>1460</v>
      </c>
      <c r="J39" s="452"/>
      <c r="K39" s="452">
        <v>1900.56</v>
      </c>
      <c r="L39" s="450" t="s">
        <v>861</v>
      </c>
      <c r="M39" s="451">
        <v>44972</v>
      </c>
      <c r="N39" s="450">
        <v>18</v>
      </c>
      <c r="O39" s="450" t="s">
        <v>913</v>
      </c>
      <c r="P39" s="450" t="s">
        <v>914</v>
      </c>
      <c r="Q39" s="450" t="s">
        <v>555</v>
      </c>
      <c r="R39" s="450" t="s">
        <v>677</v>
      </c>
      <c r="S39" s="450" t="s">
        <v>695</v>
      </c>
      <c r="T39" s="450"/>
      <c r="U39" s="450"/>
      <c r="V39" s="450"/>
      <c r="W39" s="450" t="s">
        <v>555</v>
      </c>
      <c r="X39" s="450" t="s">
        <v>914</v>
      </c>
      <c r="Y39" s="450" t="s">
        <v>665</v>
      </c>
      <c r="Z39" s="450" t="s">
        <v>915</v>
      </c>
      <c r="AA39" s="450"/>
      <c r="AB39" s="450">
        <v>8906029577</v>
      </c>
    </row>
    <row r="40" spans="1:28" x14ac:dyDescent="0.25">
      <c r="A40" s="451">
        <v>44984</v>
      </c>
      <c r="B40" s="450" t="s">
        <v>860</v>
      </c>
      <c r="C40" s="450" t="s">
        <v>860</v>
      </c>
      <c r="D40" s="450" t="s">
        <v>520</v>
      </c>
      <c r="E40" s="456" t="s">
        <v>497</v>
      </c>
      <c r="F40" s="450">
        <f t="shared" si="2"/>
        <v>11</v>
      </c>
      <c r="G40" s="456" t="s">
        <v>963</v>
      </c>
      <c r="H40" s="456" t="s">
        <v>557</v>
      </c>
      <c r="I40" s="452">
        <v>499</v>
      </c>
      <c r="J40" s="452"/>
      <c r="K40" s="452">
        <v>938.54</v>
      </c>
      <c r="L40" s="450" t="s">
        <v>861</v>
      </c>
      <c r="M40" s="451">
        <v>44984</v>
      </c>
      <c r="N40" s="450">
        <v>3133</v>
      </c>
      <c r="O40" s="450" t="s">
        <v>916</v>
      </c>
      <c r="P40" s="450" t="s">
        <v>917</v>
      </c>
      <c r="Q40" s="450" t="s">
        <v>521</v>
      </c>
      <c r="R40" s="450" t="s">
        <v>668</v>
      </c>
      <c r="S40" s="450" t="s">
        <v>669</v>
      </c>
      <c r="T40" s="450"/>
      <c r="U40" s="450"/>
      <c r="V40" s="450"/>
      <c r="W40" s="450" t="s">
        <v>521</v>
      </c>
      <c r="X40" s="450" t="s">
        <v>917</v>
      </c>
      <c r="Y40" s="450" t="s">
        <v>665</v>
      </c>
      <c r="Z40" s="450" t="s">
        <v>868</v>
      </c>
      <c r="AA40" s="450"/>
      <c r="AB40" s="450">
        <v>8988685298</v>
      </c>
    </row>
    <row r="41" spans="1:28" ht="15.75" x14ac:dyDescent="0.3">
      <c r="A41" s="451">
        <v>44991</v>
      </c>
      <c r="B41" s="450" t="s">
        <v>860</v>
      </c>
      <c r="C41" s="450" t="s">
        <v>860</v>
      </c>
      <c r="D41" s="450" t="s">
        <v>952</v>
      </c>
      <c r="E41" s="456" t="s">
        <v>920</v>
      </c>
      <c r="F41" s="450">
        <f t="shared" si="2"/>
        <v>11</v>
      </c>
      <c r="G41" s="456" t="s">
        <v>953</v>
      </c>
      <c r="H41" s="462" t="s">
        <v>543</v>
      </c>
      <c r="I41" s="452">
        <v>625</v>
      </c>
      <c r="J41" s="452"/>
      <c r="K41" s="452">
        <v>686.74</v>
      </c>
      <c r="L41" s="450" t="s">
        <v>861</v>
      </c>
      <c r="M41" s="451">
        <v>44991</v>
      </c>
      <c r="N41" s="450">
        <v>0</v>
      </c>
      <c r="O41" s="450" t="s">
        <v>498</v>
      </c>
      <c r="P41" s="450" t="s">
        <v>896</v>
      </c>
      <c r="Q41" s="450" t="s">
        <v>497</v>
      </c>
      <c r="R41" s="450" t="s">
        <v>677</v>
      </c>
      <c r="S41" s="450" t="s">
        <v>778</v>
      </c>
      <c r="T41" s="450"/>
      <c r="U41" s="450"/>
      <c r="V41" s="450"/>
      <c r="W41" s="450" t="s">
        <v>497</v>
      </c>
      <c r="X41" s="450" t="s">
        <v>896</v>
      </c>
      <c r="Y41" s="450" t="s">
        <v>665</v>
      </c>
      <c r="Z41" s="450" t="s">
        <v>665</v>
      </c>
      <c r="AA41" s="450"/>
      <c r="AB41" s="450">
        <v>9041963587</v>
      </c>
    </row>
    <row r="42" spans="1:28" ht="15.75" x14ac:dyDescent="0.3">
      <c r="A42" s="451">
        <v>45016</v>
      </c>
      <c r="B42" s="450" t="s">
        <v>860</v>
      </c>
      <c r="C42" s="450" t="s">
        <v>860</v>
      </c>
      <c r="D42" s="450" t="s">
        <v>952</v>
      </c>
      <c r="E42" s="456" t="s">
        <v>555</v>
      </c>
      <c r="F42" s="450">
        <f t="shared" si="2"/>
        <v>11</v>
      </c>
      <c r="G42" s="456" t="s">
        <v>953</v>
      </c>
      <c r="H42" s="462" t="s">
        <v>543</v>
      </c>
      <c r="I42" s="452">
        <v>625</v>
      </c>
      <c r="J42" s="452"/>
      <c r="K42" s="452">
        <v>651.5</v>
      </c>
      <c r="L42" s="450" t="s">
        <v>861</v>
      </c>
      <c r="M42" s="451">
        <v>45016</v>
      </c>
      <c r="N42" s="450">
        <v>0</v>
      </c>
      <c r="O42" s="450" t="s">
        <v>498</v>
      </c>
      <c r="P42" s="450" t="s">
        <v>896</v>
      </c>
      <c r="Q42" s="450" t="s">
        <v>497</v>
      </c>
      <c r="R42" s="450" t="s">
        <v>677</v>
      </c>
      <c r="S42" s="450" t="s">
        <v>778</v>
      </c>
      <c r="T42" s="450"/>
      <c r="U42" s="450"/>
      <c r="V42" s="450"/>
      <c r="W42" s="450" t="s">
        <v>497</v>
      </c>
      <c r="X42" s="450" t="s">
        <v>896</v>
      </c>
      <c r="Y42" s="450" t="s">
        <v>665</v>
      </c>
      <c r="Z42" s="450" t="s">
        <v>665</v>
      </c>
      <c r="AA42" s="450"/>
      <c r="AB42" s="450">
        <v>9218768687</v>
      </c>
    </row>
    <row r="43" spans="1:28" ht="15.75" x14ac:dyDescent="0.3">
      <c r="A43" s="451">
        <v>45019</v>
      </c>
      <c r="B43" s="450" t="s">
        <v>860</v>
      </c>
      <c r="C43" s="450" t="s">
        <v>860</v>
      </c>
      <c r="D43" s="450" t="s">
        <v>964</v>
      </c>
      <c r="E43" s="456" t="s">
        <v>497</v>
      </c>
      <c r="F43" s="450">
        <f t="shared" si="2"/>
        <v>11</v>
      </c>
      <c r="G43" s="456" t="s">
        <v>965</v>
      </c>
      <c r="H43" s="462" t="s">
        <v>543</v>
      </c>
      <c r="I43" s="452">
        <v>1500</v>
      </c>
      <c r="J43" s="452"/>
      <c r="K43" s="452">
        <v>1525.6</v>
      </c>
      <c r="L43" s="450" t="s">
        <v>861</v>
      </c>
      <c r="M43" s="451">
        <v>45019</v>
      </c>
      <c r="N43" s="450">
        <v>1680524971</v>
      </c>
      <c r="O43" s="450" t="s">
        <v>918</v>
      </c>
      <c r="P43" s="450" t="s">
        <v>919</v>
      </c>
      <c r="Q43" s="450" t="s">
        <v>920</v>
      </c>
      <c r="R43" s="450" t="s">
        <v>677</v>
      </c>
      <c r="S43" s="450" t="s">
        <v>695</v>
      </c>
      <c r="T43" s="450"/>
      <c r="U43" s="450"/>
      <c r="V43" s="450"/>
      <c r="W43" s="450" t="s">
        <v>920</v>
      </c>
      <c r="X43" s="450" t="s">
        <v>919</v>
      </c>
      <c r="Y43" s="450" t="s">
        <v>665</v>
      </c>
      <c r="Z43" s="450" t="s">
        <v>872</v>
      </c>
      <c r="AA43" s="450"/>
      <c r="AB43" s="450">
        <v>9242565211</v>
      </c>
    </row>
    <row r="44" spans="1:28" ht="15.75" x14ac:dyDescent="0.3">
      <c r="A44" s="451">
        <v>45020</v>
      </c>
      <c r="B44" s="450" t="s">
        <v>860</v>
      </c>
      <c r="C44" s="450" t="s">
        <v>860</v>
      </c>
      <c r="D44" s="450" t="s">
        <v>554</v>
      </c>
      <c r="E44" s="456" t="s">
        <v>922</v>
      </c>
      <c r="F44" s="450">
        <f t="shared" si="2"/>
        <v>11</v>
      </c>
      <c r="G44" s="456" t="s">
        <v>966</v>
      </c>
      <c r="H44" s="462" t="s">
        <v>543</v>
      </c>
      <c r="I44" s="452">
        <v>1460</v>
      </c>
      <c r="J44" s="452"/>
      <c r="K44" s="452">
        <v>1485.6</v>
      </c>
      <c r="L44" s="450" t="s">
        <v>861</v>
      </c>
      <c r="M44" s="451">
        <v>45020</v>
      </c>
      <c r="N44" s="450">
        <v>1680619574</v>
      </c>
      <c r="O44" s="450" t="s">
        <v>562</v>
      </c>
      <c r="P44" s="450" t="s">
        <v>914</v>
      </c>
      <c r="Q44" s="450" t="s">
        <v>555</v>
      </c>
      <c r="R44" s="450" t="s">
        <v>677</v>
      </c>
      <c r="S44" s="450" t="s">
        <v>695</v>
      </c>
      <c r="T44" s="450"/>
      <c r="U44" s="450"/>
      <c r="V44" s="450"/>
      <c r="W44" s="450" t="s">
        <v>555</v>
      </c>
      <c r="X44" s="450" t="s">
        <v>914</v>
      </c>
      <c r="Y44" s="450" t="s">
        <v>665</v>
      </c>
      <c r="Z44" s="450" t="s">
        <v>872</v>
      </c>
      <c r="AA44" s="450"/>
      <c r="AB44" s="450">
        <v>9252804172</v>
      </c>
    </row>
    <row r="45" spans="1:28" ht="15.75" x14ac:dyDescent="0.3">
      <c r="A45" s="451">
        <v>45047</v>
      </c>
      <c r="B45" s="450" t="s">
        <v>860</v>
      </c>
      <c r="C45" s="450" t="s">
        <v>860</v>
      </c>
      <c r="D45" s="450" t="s">
        <v>952</v>
      </c>
      <c r="E45" s="456" t="s">
        <v>497</v>
      </c>
      <c r="F45" s="450">
        <f t="shared" si="2"/>
        <v>11</v>
      </c>
      <c r="G45" s="456" t="s">
        <v>953</v>
      </c>
      <c r="H45" s="462" t="s">
        <v>543</v>
      </c>
      <c r="I45" s="452">
        <v>625</v>
      </c>
      <c r="J45" s="452"/>
      <c r="K45" s="452">
        <v>649.58000000000004</v>
      </c>
      <c r="L45" s="450" t="s">
        <v>861</v>
      </c>
      <c r="M45" s="451">
        <v>45047</v>
      </c>
      <c r="N45" s="450">
        <v>0</v>
      </c>
      <c r="O45" s="450" t="s">
        <v>498</v>
      </c>
      <c r="P45" s="450" t="s">
        <v>896</v>
      </c>
      <c r="Q45" s="450" t="s">
        <v>497</v>
      </c>
      <c r="R45" s="450" t="s">
        <v>677</v>
      </c>
      <c r="S45" s="450" t="s">
        <v>778</v>
      </c>
      <c r="T45" s="450"/>
      <c r="U45" s="450"/>
      <c r="V45" s="450"/>
      <c r="W45" s="450" t="s">
        <v>497</v>
      </c>
      <c r="X45" s="450" t="s">
        <v>896</v>
      </c>
      <c r="Y45" s="450" t="s">
        <v>665</v>
      </c>
      <c r="Z45" s="450" t="s">
        <v>665</v>
      </c>
      <c r="AA45" s="450"/>
      <c r="AB45" s="450">
        <v>9440845542</v>
      </c>
    </row>
    <row r="46" spans="1:28" ht="15.75" x14ac:dyDescent="0.3">
      <c r="A46" s="451">
        <v>45060</v>
      </c>
      <c r="B46" s="450" t="s">
        <v>860</v>
      </c>
      <c r="C46" s="450" t="s">
        <v>860</v>
      </c>
      <c r="D46" s="450" t="s">
        <v>548</v>
      </c>
      <c r="E46" s="456" t="s">
        <v>555</v>
      </c>
      <c r="F46" s="450">
        <f t="shared" si="2"/>
        <v>11</v>
      </c>
      <c r="G46" s="456" t="s">
        <v>967</v>
      </c>
      <c r="H46" s="462" t="s">
        <v>543</v>
      </c>
      <c r="I46" s="452">
        <v>290</v>
      </c>
      <c r="J46" s="452"/>
      <c r="K46" s="452">
        <v>313.58</v>
      </c>
      <c r="L46" s="450" t="s">
        <v>861</v>
      </c>
      <c r="M46" s="451">
        <v>45060</v>
      </c>
      <c r="N46" s="450">
        <v>1684085888</v>
      </c>
      <c r="O46" s="450" t="s">
        <v>550</v>
      </c>
      <c r="P46" s="450" t="s">
        <v>921</v>
      </c>
      <c r="Q46" s="450" t="s">
        <v>922</v>
      </c>
      <c r="R46" s="450" t="s">
        <v>677</v>
      </c>
      <c r="S46" s="450" t="s">
        <v>695</v>
      </c>
      <c r="T46" s="450"/>
      <c r="U46" s="450"/>
      <c r="V46" s="450"/>
      <c r="W46" s="450" t="s">
        <v>922</v>
      </c>
      <c r="X46" s="450" t="s">
        <v>921</v>
      </c>
      <c r="Y46" s="450" t="s">
        <v>665</v>
      </c>
      <c r="Z46" s="450" t="s">
        <v>872</v>
      </c>
      <c r="AA46" s="450"/>
      <c r="AB46" s="450">
        <v>9544326947</v>
      </c>
    </row>
    <row r="47" spans="1:28" x14ac:dyDescent="0.25">
      <c r="A47" s="451">
        <v>45070</v>
      </c>
      <c r="B47" s="451" t="s">
        <v>923</v>
      </c>
      <c r="C47" s="450" t="s">
        <v>924</v>
      </c>
      <c r="D47" s="450" t="s">
        <v>544</v>
      </c>
      <c r="E47" s="450" t="s">
        <v>555</v>
      </c>
      <c r="F47" s="450"/>
      <c r="G47" s="450" t="s">
        <v>951</v>
      </c>
      <c r="H47" s="450"/>
      <c r="I47" s="452">
        <v>550</v>
      </c>
      <c r="J47" s="452"/>
      <c r="K47" s="452">
        <v>574.12</v>
      </c>
      <c r="L47" s="450" t="s">
        <v>861</v>
      </c>
      <c r="M47" s="451">
        <v>45070</v>
      </c>
      <c r="N47" s="450">
        <v>1684935181</v>
      </c>
      <c r="O47" s="450" t="s">
        <v>564</v>
      </c>
      <c r="P47" s="450" t="s">
        <v>895</v>
      </c>
      <c r="Q47" s="450" t="s">
        <v>546</v>
      </c>
      <c r="R47" s="450" t="s">
        <v>677</v>
      </c>
      <c r="S47" s="450" t="s">
        <v>695</v>
      </c>
      <c r="T47" s="450"/>
      <c r="U47" s="450"/>
      <c r="V47" s="450"/>
      <c r="W47" s="450" t="s">
        <v>546</v>
      </c>
      <c r="X47" s="450" t="s">
        <v>895</v>
      </c>
      <c r="Y47" s="450" t="s">
        <v>665</v>
      </c>
      <c r="Z47" s="450" t="s">
        <v>872</v>
      </c>
      <c r="AA47" s="450"/>
      <c r="AB47" s="450">
        <v>9615325953</v>
      </c>
    </row>
    <row r="48" spans="1:28" ht="15.75" x14ac:dyDescent="0.3">
      <c r="A48" s="451">
        <v>45076</v>
      </c>
      <c r="B48" s="450" t="s">
        <v>860</v>
      </c>
      <c r="C48" s="450" t="s">
        <v>860</v>
      </c>
      <c r="D48" s="450" t="s">
        <v>952</v>
      </c>
      <c r="E48" s="456" t="s">
        <v>497</v>
      </c>
      <c r="F48" s="450">
        <f t="shared" ref="F48:F53" si="3">LEN(E48)</f>
        <v>11</v>
      </c>
      <c r="G48" s="456" t="s">
        <v>953</v>
      </c>
      <c r="H48" s="462" t="s">
        <v>543</v>
      </c>
      <c r="I48" s="452">
        <v>625</v>
      </c>
      <c r="J48" s="452"/>
      <c r="K48" s="452">
        <v>648.09</v>
      </c>
      <c r="L48" s="450" t="s">
        <v>861</v>
      </c>
      <c r="M48" s="451">
        <v>45076</v>
      </c>
      <c r="N48" s="450">
        <v>0</v>
      </c>
      <c r="O48" s="450" t="s">
        <v>498</v>
      </c>
      <c r="P48" s="450" t="s">
        <v>896</v>
      </c>
      <c r="Q48" s="450" t="s">
        <v>497</v>
      </c>
      <c r="R48" s="450" t="s">
        <v>677</v>
      </c>
      <c r="S48" s="450" t="s">
        <v>778</v>
      </c>
      <c r="T48" s="450"/>
      <c r="U48" s="450"/>
      <c r="V48" s="450"/>
      <c r="W48" s="450" t="s">
        <v>497</v>
      </c>
      <c r="X48" s="450" t="s">
        <v>896</v>
      </c>
      <c r="Y48" s="450" t="s">
        <v>665</v>
      </c>
      <c r="Z48" s="450" t="s">
        <v>665</v>
      </c>
      <c r="AA48" s="450"/>
      <c r="AB48" s="450">
        <v>9659089887</v>
      </c>
    </row>
    <row r="49" spans="1:28" ht="15.75" x14ac:dyDescent="0.3">
      <c r="A49" s="451">
        <v>45097</v>
      </c>
      <c r="B49" s="450" t="s">
        <v>860</v>
      </c>
      <c r="C49" s="450" t="s">
        <v>860</v>
      </c>
      <c r="D49" s="450" t="s">
        <v>554</v>
      </c>
      <c r="E49" s="456" t="s">
        <v>555</v>
      </c>
      <c r="F49" s="450">
        <f t="shared" si="3"/>
        <v>11</v>
      </c>
      <c r="G49" s="456" t="s">
        <v>962</v>
      </c>
      <c r="H49" s="462" t="s">
        <v>543</v>
      </c>
      <c r="I49" s="452">
        <v>325</v>
      </c>
      <c r="J49" s="452"/>
      <c r="K49" s="452">
        <v>347.09</v>
      </c>
      <c r="L49" s="450" t="s">
        <v>861</v>
      </c>
      <c r="M49" s="451">
        <v>45097</v>
      </c>
      <c r="N49" s="450">
        <v>18</v>
      </c>
      <c r="O49" s="450" t="s">
        <v>913</v>
      </c>
      <c r="P49" s="450" t="s">
        <v>914</v>
      </c>
      <c r="Q49" s="450" t="s">
        <v>555</v>
      </c>
      <c r="R49" s="450" t="s">
        <v>677</v>
      </c>
      <c r="S49" s="450" t="s">
        <v>695</v>
      </c>
      <c r="T49" s="450"/>
      <c r="U49" s="450"/>
      <c r="V49" s="450"/>
      <c r="W49" s="450" t="s">
        <v>555</v>
      </c>
      <c r="X49" s="450" t="s">
        <v>914</v>
      </c>
      <c r="Y49" s="450" t="s">
        <v>665</v>
      </c>
      <c r="Z49" s="450" t="s">
        <v>915</v>
      </c>
      <c r="AA49" s="450"/>
      <c r="AB49" s="450">
        <v>9818727393</v>
      </c>
    </row>
    <row r="50" spans="1:28" ht="15.75" x14ac:dyDescent="0.3">
      <c r="A50" s="451">
        <v>45100</v>
      </c>
      <c r="B50" s="450" t="s">
        <v>860</v>
      </c>
      <c r="C50" s="450" t="s">
        <v>860</v>
      </c>
      <c r="D50" s="450" t="s">
        <v>554</v>
      </c>
      <c r="E50" s="456" t="s">
        <v>555</v>
      </c>
      <c r="F50" s="450">
        <f t="shared" si="3"/>
        <v>11</v>
      </c>
      <c r="G50" s="456" t="s">
        <v>962</v>
      </c>
      <c r="H50" s="462" t="s">
        <v>543</v>
      </c>
      <c r="I50" s="452">
        <v>550</v>
      </c>
      <c r="J50" s="452"/>
      <c r="K50" s="452">
        <v>574.37</v>
      </c>
      <c r="L50" s="450" t="s">
        <v>861</v>
      </c>
      <c r="M50" s="451">
        <v>45100</v>
      </c>
      <c r="N50" s="450">
        <v>18</v>
      </c>
      <c r="O50" s="450" t="s">
        <v>913</v>
      </c>
      <c r="P50" s="450" t="s">
        <v>914</v>
      </c>
      <c r="Q50" s="450" t="s">
        <v>555</v>
      </c>
      <c r="R50" s="450" t="s">
        <v>677</v>
      </c>
      <c r="S50" s="450" t="s">
        <v>695</v>
      </c>
      <c r="T50" s="450"/>
      <c r="U50" s="450"/>
      <c r="V50" s="450"/>
      <c r="W50" s="450" t="s">
        <v>555</v>
      </c>
      <c r="X50" s="450" t="s">
        <v>914</v>
      </c>
      <c r="Y50" s="450" t="s">
        <v>665</v>
      </c>
      <c r="Z50" s="450" t="s">
        <v>915</v>
      </c>
      <c r="AA50" s="450"/>
      <c r="AB50" s="450">
        <v>9838807845</v>
      </c>
    </row>
    <row r="51" spans="1:28" ht="15.75" x14ac:dyDescent="0.3">
      <c r="A51" s="451">
        <v>45107</v>
      </c>
      <c r="B51" s="450" t="s">
        <v>860</v>
      </c>
      <c r="C51" s="450" t="s">
        <v>860</v>
      </c>
      <c r="D51" s="450" t="s">
        <v>952</v>
      </c>
      <c r="E51" s="456" t="s">
        <v>555</v>
      </c>
      <c r="F51" s="450">
        <f t="shared" si="3"/>
        <v>11</v>
      </c>
      <c r="G51" s="456" t="s">
        <v>953</v>
      </c>
      <c r="H51" s="462" t="s">
        <v>543</v>
      </c>
      <c r="I51" s="452">
        <v>625</v>
      </c>
      <c r="J51" s="452"/>
      <c r="K51" s="452">
        <v>658.37</v>
      </c>
      <c r="L51" s="450" t="s">
        <v>861</v>
      </c>
      <c r="M51" s="451">
        <v>45107</v>
      </c>
      <c r="N51" s="450">
        <v>344</v>
      </c>
      <c r="O51" s="450" t="s">
        <v>498</v>
      </c>
      <c r="P51" s="450" t="s">
        <v>896</v>
      </c>
      <c r="Q51" s="450" t="s">
        <v>497</v>
      </c>
      <c r="R51" s="450" t="s">
        <v>677</v>
      </c>
      <c r="S51" s="450" t="s">
        <v>778</v>
      </c>
      <c r="T51" s="450"/>
      <c r="U51" s="450"/>
      <c r="V51" s="450"/>
      <c r="W51" s="450" t="s">
        <v>497</v>
      </c>
      <c r="X51" s="450" t="s">
        <v>896</v>
      </c>
      <c r="Y51" s="450" t="s">
        <v>665</v>
      </c>
      <c r="Z51" s="450" t="s">
        <v>665</v>
      </c>
      <c r="AA51" s="450"/>
      <c r="AB51" s="450">
        <v>9896117671</v>
      </c>
    </row>
    <row r="52" spans="1:28" ht="15.75" x14ac:dyDescent="0.3">
      <c r="A52" s="451">
        <v>45120</v>
      </c>
      <c r="B52" s="450" t="s">
        <v>860</v>
      </c>
      <c r="C52" s="450" t="s">
        <v>860</v>
      </c>
      <c r="D52" s="450" t="s">
        <v>554</v>
      </c>
      <c r="E52" s="456" t="s">
        <v>874</v>
      </c>
      <c r="F52" s="450">
        <f t="shared" si="3"/>
        <v>11</v>
      </c>
      <c r="G52" s="456" t="s">
        <v>962</v>
      </c>
      <c r="H52" s="462" t="s">
        <v>543</v>
      </c>
      <c r="I52" s="452">
        <v>353</v>
      </c>
      <c r="J52" s="452"/>
      <c r="K52" s="452">
        <v>385.37</v>
      </c>
      <c r="L52" s="450" t="s">
        <v>861</v>
      </c>
      <c r="M52" s="451">
        <v>45120</v>
      </c>
      <c r="N52" s="450">
        <v>18</v>
      </c>
      <c r="O52" s="450" t="s">
        <v>913</v>
      </c>
      <c r="P52" s="450" t="s">
        <v>914</v>
      </c>
      <c r="Q52" s="450" t="s">
        <v>555</v>
      </c>
      <c r="R52" s="450" t="s">
        <v>677</v>
      </c>
      <c r="S52" s="450" t="s">
        <v>695</v>
      </c>
      <c r="T52" s="450"/>
      <c r="U52" s="450"/>
      <c r="V52" s="450"/>
      <c r="W52" s="450" t="s">
        <v>555</v>
      </c>
      <c r="X52" s="450" t="s">
        <v>914</v>
      </c>
      <c r="Y52" s="450" t="s">
        <v>665</v>
      </c>
      <c r="Z52" s="450" t="s">
        <v>915</v>
      </c>
      <c r="AA52" s="450"/>
      <c r="AB52" s="450">
        <v>10001427841</v>
      </c>
    </row>
    <row r="53" spans="1:28" ht="15.75" x14ac:dyDescent="0.3">
      <c r="A53" s="451">
        <v>45131</v>
      </c>
      <c r="B53" s="450" t="s">
        <v>860</v>
      </c>
      <c r="C53" s="450" t="s">
        <v>860</v>
      </c>
      <c r="D53" s="450" t="s">
        <v>554</v>
      </c>
      <c r="E53" s="456" t="s">
        <v>555</v>
      </c>
      <c r="F53" s="450">
        <f t="shared" si="3"/>
        <v>11</v>
      </c>
      <c r="G53" s="456" t="s">
        <v>962</v>
      </c>
      <c r="H53" s="462" t="s">
        <v>543</v>
      </c>
      <c r="I53" s="452">
        <v>550</v>
      </c>
      <c r="J53" s="452"/>
      <c r="K53" s="452">
        <v>583</v>
      </c>
      <c r="L53" s="450" t="s">
        <v>861</v>
      </c>
      <c r="M53" s="451">
        <v>45131</v>
      </c>
      <c r="N53" s="450">
        <v>18</v>
      </c>
      <c r="O53" s="450" t="s">
        <v>913</v>
      </c>
      <c r="P53" s="450" t="s">
        <v>914</v>
      </c>
      <c r="Q53" s="450" t="s">
        <v>555</v>
      </c>
      <c r="R53" s="450" t="s">
        <v>677</v>
      </c>
      <c r="S53" s="450" t="s">
        <v>695</v>
      </c>
      <c r="T53" s="450"/>
      <c r="U53" s="450"/>
      <c r="V53" s="450"/>
      <c r="W53" s="450" t="s">
        <v>555</v>
      </c>
      <c r="X53" s="450" t="s">
        <v>914</v>
      </c>
      <c r="Y53" s="450" t="s">
        <v>665</v>
      </c>
      <c r="Z53" s="450" t="s">
        <v>915</v>
      </c>
      <c r="AA53" s="450"/>
      <c r="AB53" s="450">
        <v>10082815908</v>
      </c>
    </row>
    <row r="54" spans="1:28" x14ac:dyDescent="0.25">
      <c r="A54" s="451">
        <v>45138</v>
      </c>
      <c r="B54" s="451" t="s">
        <v>923</v>
      </c>
      <c r="C54" s="450" t="s">
        <v>925</v>
      </c>
      <c r="D54" s="450" t="s">
        <v>554</v>
      </c>
      <c r="E54" s="450" t="s">
        <v>555</v>
      </c>
      <c r="F54" s="450"/>
      <c r="G54" s="450" t="s">
        <v>962</v>
      </c>
      <c r="H54" s="450"/>
      <c r="I54" s="452">
        <v>540</v>
      </c>
      <c r="J54" s="452"/>
      <c r="K54" s="452">
        <v>582</v>
      </c>
      <c r="L54" s="450" t="s">
        <v>861</v>
      </c>
      <c r="M54" s="451">
        <v>45138</v>
      </c>
      <c r="N54" s="450">
        <v>18</v>
      </c>
      <c r="O54" s="450" t="s">
        <v>913</v>
      </c>
      <c r="P54" s="450" t="s">
        <v>914</v>
      </c>
      <c r="Q54" s="450" t="s">
        <v>555</v>
      </c>
      <c r="R54" s="450" t="s">
        <v>677</v>
      </c>
      <c r="S54" s="450" t="s">
        <v>695</v>
      </c>
      <c r="T54" s="450"/>
      <c r="U54" s="450"/>
      <c r="V54" s="450"/>
      <c r="W54" s="450" t="s">
        <v>555</v>
      </c>
      <c r="X54" s="450" t="s">
        <v>914</v>
      </c>
      <c r="Y54" s="450" t="s">
        <v>665</v>
      </c>
      <c r="Z54" s="450" t="s">
        <v>915</v>
      </c>
      <c r="AA54" s="450"/>
      <c r="AB54" s="450">
        <v>10133009060</v>
      </c>
    </row>
    <row r="55" spans="1:28" x14ac:dyDescent="0.25">
      <c r="A55" s="451">
        <v>45164</v>
      </c>
      <c r="B55" s="451" t="s">
        <v>923</v>
      </c>
      <c r="C55" s="450" t="s">
        <v>924</v>
      </c>
      <c r="D55" s="450" t="s">
        <v>553</v>
      </c>
      <c r="E55" s="450" t="s">
        <v>555</v>
      </c>
      <c r="F55" s="450"/>
      <c r="G55" s="450" t="s">
        <v>933</v>
      </c>
      <c r="H55" s="450"/>
      <c r="I55" s="452">
        <v>550</v>
      </c>
      <c r="J55" s="452"/>
      <c r="K55" s="452">
        <v>591</v>
      </c>
      <c r="L55" s="450" t="s">
        <v>861</v>
      </c>
      <c r="M55" s="451">
        <v>45164</v>
      </c>
      <c r="N55" s="450">
        <v>1693039340</v>
      </c>
      <c r="O55" s="450" t="s">
        <v>559</v>
      </c>
      <c r="P55" s="450" t="s">
        <v>873</v>
      </c>
      <c r="Q55" s="450" t="s">
        <v>874</v>
      </c>
      <c r="R55" s="450" t="s">
        <v>677</v>
      </c>
      <c r="S55" s="450" t="s">
        <v>695</v>
      </c>
      <c r="T55" s="450"/>
      <c r="U55" s="450"/>
      <c r="V55" s="450"/>
      <c r="W55" s="450" t="s">
        <v>874</v>
      </c>
      <c r="X55" s="450" t="s">
        <v>873</v>
      </c>
      <c r="Y55" s="450" t="s">
        <v>665</v>
      </c>
      <c r="Z55" s="450" t="s">
        <v>872</v>
      </c>
      <c r="AA55" s="450"/>
      <c r="AB55" s="450">
        <v>10325069421</v>
      </c>
    </row>
    <row r="56" spans="1:28" ht="15.75" x14ac:dyDescent="0.3">
      <c r="A56" s="451">
        <v>45181</v>
      </c>
      <c r="B56" s="450" t="s">
        <v>860</v>
      </c>
      <c r="C56" s="450" t="s">
        <v>860</v>
      </c>
      <c r="D56" s="450" t="s">
        <v>554</v>
      </c>
      <c r="E56" s="456" t="s">
        <v>555</v>
      </c>
      <c r="F56" s="450">
        <f t="shared" ref="F56:F61" si="4">LEN(E56)</f>
        <v>11</v>
      </c>
      <c r="G56" s="456" t="s">
        <v>962</v>
      </c>
      <c r="H56" s="462" t="s">
        <v>543</v>
      </c>
      <c r="I56" s="452">
        <v>992</v>
      </c>
      <c r="J56" s="452"/>
      <c r="K56" s="452">
        <v>1042</v>
      </c>
      <c r="L56" s="450" t="s">
        <v>861</v>
      </c>
      <c r="M56" s="451">
        <v>45181</v>
      </c>
      <c r="N56" s="450">
        <v>18</v>
      </c>
      <c r="O56" s="450" t="s">
        <v>913</v>
      </c>
      <c r="P56" s="450" t="s">
        <v>914</v>
      </c>
      <c r="Q56" s="450" t="s">
        <v>555</v>
      </c>
      <c r="R56" s="450" t="s">
        <v>677</v>
      </c>
      <c r="S56" s="450" t="s">
        <v>695</v>
      </c>
      <c r="T56" s="450"/>
      <c r="U56" s="450"/>
      <c r="V56" s="450"/>
      <c r="W56" s="450" t="s">
        <v>555</v>
      </c>
      <c r="X56" s="450" t="s">
        <v>914</v>
      </c>
      <c r="Y56" s="450" t="s">
        <v>665</v>
      </c>
      <c r="Z56" s="450" t="s">
        <v>915</v>
      </c>
      <c r="AA56" s="450"/>
      <c r="AB56" s="450">
        <v>10454849056</v>
      </c>
    </row>
    <row r="57" spans="1:28" ht="15.75" x14ac:dyDescent="0.3">
      <c r="A57" s="451">
        <v>45208</v>
      </c>
      <c r="B57" s="450" t="s">
        <v>860</v>
      </c>
      <c r="C57" s="450" t="s">
        <v>860</v>
      </c>
      <c r="D57" s="450" t="s">
        <v>553</v>
      </c>
      <c r="E57" s="456" t="s">
        <v>874</v>
      </c>
      <c r="F57" s="450">
        <f t="shared" si="4"/>
        <v>11</v>
      </c>
      <c r="G57" s="456" t="s">
        <v>933</v>
      </c>
      <c r="H57" s="462" t="s">
        <v>543</v>
      </c>
      <c r="I57" s="452">
        <v>550</v>
      </c>
      <c r="J57" s="452"/>
      <c r="K57" s="452">
        <v>609.72</v>
      </c>
      <c r="L57" s="450" t="s">
        <v>861</v>
      </c>
      <c r="M57" s="451">
        <v>45208</v>
      </c>
      <c r="N57" s="450">
        <v>1696854327</v>
      </c>
      <c r="O57" s="450" t="s">
        <v>559</v>
      </c>
      <c r="P57" s="450" t="s">
        <v>873</v>
      </c>
      <c r="Q57" s="450" t="s">
        <v>874</v>
      </c>
      <c r="R57" s="450" t="s">
        <v>677</v>
      </c>
      <c r="S57" s="450" t="s">
        <v>695</v>
      </c>
      <c r="T57" s="450"/>
      <c r="U57" s="450"/>
      <c r="V57" s="450"/>
      <c r="W57" s="450" t="s">
        <v>874</v>
      </c>
      <c r="X57" s="450" t="s">
        <v>873</v>
      </c>
      <c r="Y57" s="450" t="s">
        <v>665</v>
      </c>
      <c r="Z57" s="450" t="s">
        <v>872</v>
      </c>
      <c r="AA57" s="450"/>
      <c r="AB57" s="450">
        <v>10669454529</v>
      </c>
    </row>
    <row r="58" spans="1:28" ht="15.75" x14ac:dyDescent="0.3">
      <c r="A58" s="451">
        <v>45215</v>
      </c>
      <c r="B58" s="450" t="s">
        <v>860</v>
      </c>
      <c r="C58" s="450" t="s">
        <v>860</v>
      </c>
      <c r="D58" s="450" t="s">
        <v>554</v>
      </c>
      <c r="E58" s="456" t="s">
        <v>555</v>
      </c>
      <c r="F58" s="450">
        <f t="shared" si="4"/>
        <v>11</v>
      </c>
      <c r="G58" s="456" t="s">
        <v>962</v>
      </c>
      <c r="H58" s="462" t="s">
        <v>543</v>
      </c>
      <c r="I58" s="452">
        <v>383</v>
      </c>
      <c r="J58" s="452"/>
      <c r="K58" s="452">
        <v>451.72</v>
      </c>
      <c r="L58" s="450" t="s">
        <v>861</v>
      </c>
      <c r="M58" s="451">
        <v>45215</v>
      </c>
      <c r="N58" s="450">
        <v>18</v>
      </c>
      <c r="O58" s="450" t="s">
        <v>913</v>
      </c>
      <c r="P58" s="450" t="s">
        <v>914</v>
      </c>
      <c r="Q58" s="450" t="s">
        <v>555</v>
      </c>
      <c r="R58" s="450" t="s">
        <v>677</v>
      </c>
      <c r="S58" s="450" t="s">
        <v>695</v>
      </c>
      <c r="T58" s="450"/>
      <c r="U58" s="450"/>
      <c r="V58" s="450"/>
      <c r="W58" s="450" t="s">
        <v>555</v>
      </c>
      <c r="X58" s="450" t="s">
        <v>914</v>
      </c>
      <c r="Y58" s="450" t="s">
        <v>665</v>
      </c>
      <c r="Z58" s="450" t="s">
        <v>915</v>
      </c>
      <c r="AA58" s="450"/>
      <c r="AB58" s="450">
        <v>10719802616</v>
      </c>
    </row>
    <row r="59" spans="1:28" ht="15.75" x14ac:dyDescent="0.3">
      <c r="A59" s="451">
        <v>45241</v>
      </c>
      <c r="B59" s="450" t="s">
        <v>860</v>
      </c>
      <c r="C59" s="450" t="s">
        <v>860</v>
      </c>
      <c r="D59" s="450" t="s">
        <v>554</v>
      </c>
      <c r="E59" s="456" t="s">
        <v>555</v>
      </c>
      <c r="F59" s="450">
        <f t="shared" si="4"/>
        <v>11</v>
      </c>
      <c r="G59" s="456" t="s">
        <v>962</v>
      </c>
      <c r="H59" s="462" t="s">
        <v>543</v>
      </c>
      <c r="I59" s="452">
        <v>390</v>
      </c>
      <c r="J59" s="452"/>
      <c r="K59" s="452">
        <v>459.72</v>
      </c>
      <c r="L59" s="450" t="s">
        <v>861</v>
      </c>
      <c r="M59" s="451">
        <v>45241</v>
      </c>
      <c r="N59" s="450">
        <v>18</v>
      </c>
      <c r="O59" s="450" t="s">
        <v>913</v>
      </c>
      <c r="P59" s="450" t="s">
        <v>914</v>
      </c>
      <c r="Q59" s="450" t="s">
        <v>555</v>
      </c>
      <c r="R59" s="450" t="s">
        <v>677</v>
      </c>
      <c r="S59" s="450" t="s">
        <v>695</v>
      </c>
      <c r="T59" s="450"/>
      <c r="U59" s="450"/>
      <c r="V59" s="450"/>
      <c r="W59" s="450" t="s">
        <v>555</v>
      </c>
      <c r="X59" s="450" t="s">
        <v>914</v>
      </c>
      <c r="Y59" s="450" t="s">
        <v>665</v>
      </c>
      <c r="Z59" s="450" t="s">
        <v>915</v>
      </c>
      <c r="AA59" s="450"/>
      <c r="AB59" s="450">
        <v>10935963051</v>
      </c>
    </row>
    <row r="60" spans="1:28" ht="15.75" x14ac:dyDescent="0.3">
      <c r="A60" s="451">
        <v>45253</v>
      </c>
      <c r="B60" s="450" t="s">
        <v>860</v>
      </c>
      <c r="C60" s="450" t="s">
        <v>860</v>
      </c>
      <c r="D60" s="450" t="s">
        <v>554</v>
      </c>
      <c r="E60" s="456" t="s">
        <v>555</v>
      </c>
      <c r="F60" s="450">
        <f t="shared" si="4"/>
        <v>11</v>
      </c>
      <c r="G60" s="456" t="s">
        <v>962</v>
      </c>
      <c r="H60" s="462" t="s">
        <v>543</v>
      </c>
      <c r="I60" s="452">
        <v>550</v>
      </c>
      <c r="J60" s="452"/>
      <c r="K60" s="452">
        <v>621.13</v>
      </c>
      <c r="L60" s="450" t="s">
        <v>861</v>
      </c>
      <c r="M60" s="451">
        <v>45253</v>
      </c>
      <c r="N60" s="450">
        <v>18</v>
      </c>
      <c r="O60" s="450" t="s">
        <v>913</v>
      </c>
      <c r="P60" s="450" t="s">
        <v>914</v>
      </c>
      <c r="Q60" s="450" t="s">
        <v>555</v>
      </c>
      <c r="R60" s="450" t="s">
        <v>677</v>
      </c>
      <c r="S60" s="450" t="s">
        <v>695</v>
      </c>
      <c r="T60" s="450"/>
      <c r="U60" s="450"/>
      <c r="V60" s="450"/>
      <c r="W60" s="450" t="s">
        <v>555</v>
      </c>
      <c r="X60" s="450" t="s">
        <v>914</v>
      </c>
      <c r="Y60" s="450" t="s">
        <v>665</v>
      </c>
      <c r="Z60" s="450" t="s">
        <v>915</v>
      </c>
      <c r="AA60" s="450"/>
      <c r="AB60" s="450">
        <v>11030632979</v>
      </c>
    </row>
    <row r="61" spans="1:28" ht="15.75" x14ac:dyDescent="0.3">
      <c r="A61" s="451">
        <v>45274</v>
      </c>
      <c r="B61" s="450" t="s">
        <v>860</v>
      </c>
      <c r="C61" s="450" t="s">
        <v>860</v>
      </c>
      <c r="D61" s="450" t="s">
        <v>554</v>
      </c>
      <c r="E61" s="456" t="s">
        <v>555</v>
      </c>
      <c r="F61" s="450">
        <f t="shared" si="4"/>
        <v>11</v>
      </c>
      <c r="G61" s="456" t="s">
        <v>962</v>
      </c>
      <c r="H61" s="462" t="s">
        <v>543</v>
      </c>
      <c r="I61" s="452">
        <v>1002</v>
      </c>
      <c r="J61" s="452"/>
      <c r="K61" s="452">
        <v>1082.1300000000001</v>
      </c>
      <c r="L61" s="450" t="s">
        <v>861</v>
      </c>
      <c r="M61" s="451">
        <v>45274</v>
      </c>
      <c r="N61" s="450">
        <v>18</v>
      </c>
      <c r="O61" s="450" t="s">
        <v>913</v>
      </c>
      <c r="P61" s="450" t="s">
        <v>926</v>
      </c>
      <c r="Q61" s="450" t="s">
        <v>555</v>
      </c>
      <c r="R61" s="450" t="s">
        <v>677</v>
      </c>
      <c r="S61" s="450" t="s">
        <v>695</v>
      </c>
      <c r="T61" s="450"/>
      <c r="U61" s="450"/>
      <c r="V61" s="450"/>
      <c r="W61" s="450" t="s">
        <v>555</v>
      </c>
      <c r="X61" s="450" t="s">
        <v>926</v>
      </c>
      <c r="Y61" s="450" t="s">
        <v>665</v>
      </c>
      <c r="Z61" s="450" t="s">
        <v>915</v>
      </c>
      <c r="AA61" s="450"/>
      <c r="AB61" s="450">
        <v>11202672260</v>
      </c>
    </row>
  </sheetData>
  <autoFilter ref="A2:AB61" xr:uid="{A5C3B532-4AA5-48AF-9498-586904EE6F6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I38"/>
  <sheetViews>
    <sheetView showGridLines="0" view="pageBreakPreview" zoomScale="80" zoomScaleNormal="100" zoomScaleSheetLayoutView="80" workbookViewId="0">
      <selection activeCell="B31" sqref="B31:B33"/>
    </sheetView>
  </sheetViews>
  <sheetFormatPr defaultColWidth="9.140625" defaultRowHeight="15" x14ac:dyDescent="0.3"/>
  <cols>
    <col min="1" max="1" width="8.85546875" style="2" customWidth="1"/>
    <col min="2" max="2" width="88" style="2" customWidth="1"/>
    <col min="3" max="3" width="13.85546875" style="2" customWidth="1"/>
    <col min="4" max="4" width="13.5703125" style="2" customWidth="1"/>
    <col min="5" max="5" width="0.7109375" style="2" customWidth="1"/>
    <col min="6" max="16384" width="9.140625" style="2"/>
  </cols>
  <sheetData>
    <row r="1" spans="1:5" s="6" customFormat="1" x14ac:dyDescent="0.3">
      <c r="A1" s="65" t="s">
        <v>289</v>
      </c>
      <c r="B1" s="67"/>
      <c r="C1" s="536" t="s">
        <v>94</v>
      </c>
      <c r="D1" s="536"/>
      <c r="E1" s="81"/>
    </row>
    <row r="2" spans="1:5" s="6" customFormat="1" x14ac:dyDescent="0.3">
      <c r="A2" s="65" t="s">
        <v>290</v>
      </c>
      <c r="B2" s="67"/>
      <c r="C2" s="534" t="str">
        <f>'ფორმა N1'!L2</f>
        <v>01/01/2023-12/31/2023</v>
      </c>
      <c r="D2" s="534"/>
      <c r="E2" s="81"/>
    </row>
    <row r="3" spans="1:5" s="6" customFormat="1" x14ac:dyDescent="0.3">
      <c r="A3" s="66" t="s">
        <v>123</v>
      </c>
      <c r="B3" s="65"/>
      <c r="C3" s="136"/>
      <c r="D3" s="136"/>
      <c r="E3" s="81"/>
    </row>
    <row r="4" spans="1:5" s="6" customFormat="1" x14ac:dyDescent="0.3">
      <c r="A4" s="66"/>
      <c r="B4" s="66"/>
      <c r="C4" s="136"/>
      <c r="D4" s="136"/>
      <c r="E4" s="81"/>
    </row>
    <row r="5" spans="1:5" x14ac:dyDescent="0.3">
      <c r="A5" s="67" t="str">
        <f>'ფორმა N2'!A4</f>
        <v>ანგარიშვალდებული პირის დასახელება:</v>
      </c>
      <c r="B5" s="67"/>
      <c r="C5" s="66"/>
      <c r="D5" s="66"/>
      <c r="E5" s="82"/>
    </row>
    <row r="6" spans="1:5" x14ac:dyDescent="0.3">
      <c r="A6" s="70" t="str">
        <f>'ფორმა N1'!D4</f>
        <v>მპგ კონსერვატიული მოძრაობა ალტ/ინფო</v>
      </c>
      <c r="B6" s="70"/>
      <c r="C6" s="71"/>
      <c r="D6" s="71"/>
      <c r="E6" s="82"/>
    </row>
    <row r="7" spans="1:5" x14ac:dyDescent="0.3">
      <c r="A7" s="67"/>
      <c r="B7" s="67"/>
      <c r="C7" s="66"/>
      <c r="D7" s="66"/>
      <c r="E7" s="82"/>
    </row>
    <row r="8" spans="1:5" s="6" customFormat="1" x14ac:dyDescent="0.3">
      <c r="A8" s="135"/>
      <c r="B8" s="135"/>
      <c r="C8" s="68"/>
      <c r="D8" s="68"/>
      <c r="E8" s="81"/>
    </row>
    <row r="9" spans="1:5" s="6" customFormat="1" ht="30" x14ac:dyDescent="0.3">
      <c r="A9" s="79" t="s">
        <v>64</v>
      </c>
      <c r="B9" s="79" t="s">
        <v>295</v>
      </c>
      <c r="C9" s="69" t="s">
        <v>10</v>
      </c>
      <c r="D9" s="69" t="s">
        <v>9</v>
      </c>
      <c r="E9" s="81"/>
    </row>
    <row r="10" spans="1:5" s="9" customFormat="1" ht="18" x14ac:dyDescent="0.3">
      <c r="A10" s="231" t="s">
        <v>291</v>
      </c>
      <c r="B10" s="88" t="str">
        <f>Out!C22</f>
        <v>შემოწირულობის  თანხის დაბრუნება</v>
      </c>
      <c r="C10" s="4">
        <f>Out!F22</f>
        <v>750</v>
      </c>
      <c r="D10" s="4">
        <f>C10</f>
        <v>750</v>
      </c>
      <c r="E10" s="83"/>
    </row>
    <row r="11" spans="1:5" s="10" customFormat="1" x14ac:dyDescent="0.3">
      <c r="A11" s="231" t="s">
        <v>292</v>
      </c>
      <c r="B11" s="88" t="str">
        <f>B10</f>
        <v>შემოწირულობის  თანხის დაბრუნება</v>
      </c>
      <c r="C11" s="4">
        <f>Out!F33</f>
        <v>1000</v>
      </c>
      <c r="D11" s="4">
        <f>C11</f>
        <v>1000</v>
      </c>
      <c r="E11" s="84"/>
    </row>
    <row r="12" spans="1:5" s="10" customFormat="1" x14ac:dyDescent="0.3">
      <c r="A12" s="231" t="s">
        <v>976</v>
      </c>
      <c r="B12" s="88" t="str">
        <f>B11</f>
        <v>შემოწირულობის  თანხის დაბრუნება</v>
      </c>
      <c r="C12" s="4">
        <f>Out!F71</f>
        <v>500</v>
      </c>
      <c r="D12" s="4">
        <f>C12</f>
        <v>500</v>
      </c>
      <c r="E12" s="84"/>
    </row>
    <row r="13" spans="1:5" s="10" customFormat="1" x14ac:dyDescent="0.3">
      <c r="A13" s="231" t="s">
        <v>977</v>
      </c>
      <c r="B13" s="88" t="str">
        <f>B12</f>
        <v>შემოწირულობის  თანხის დაბრუნება</v>
      </c>
      <c r="C13" s="4">
        <f>Out!F74</f>
        <v>625</v>
      </c>
      <c r="D13" s="4">
        <f>C13</f>
        <v>625</v>
      </c>
      <c r="E13" s="84"/>
    </row>
    <row r="14" spans="1:5" s="10" customFormat="1" x14ac:dyDescent="0.3">
      <c r="A14" s="232" t="s">
        <v>252</v>
      </c>
      <c r="B14" s="77"/>
      <c r="C14" s="4"/>
      <c r="D14" s="4"/>
      <c r="E14" s="84"/>
    </row>
    <row r="15" spans="1:5" s="10" customFormat="1" x14ac:dyDescent="0.3">
      <c r="A15" s="232" t="s">
        <v>252</v>
      </c>
      <c r="B15" s="77"/>
      <c r="C15" s="4"/>
      <c r="D15" s="4"/>
      <c r="E15" s="84"/>
    </row>
    <row r="16" spans="1:5" s="10" customFormat="1" x14ac:dyDescent="0.3">
      <c r="A16" s="232" t="s">
        <v>252</v>
      </c>
      <c r="B16" s="77"/>
      <c r="C16" s="4"/>
      <c r="D16" s="4"/>
      <c r="E16" s="84"/>
    </row>
    <row r="17" spans="1:5" s="10" customFormat="1" ht="17.25" customHeight="1" x14ac:dyDescent="0.3">
      <c r="A17" s="231" t="s">
        <v>293</v>
      </c>
      <c r="B17" s="77"/>
      <c r="C17" s="4"/>
      <c r="D17" s="4"/>
      <c r="E17" s="84"/>
    </row>
    <row r="18" spans="1:5" s="10" customFormat="1" ht="18" customHeight="1" x14ac:dyDescent="0.3">
      <c r="A18" s="231" t="s">
        <v>294</v>
      </c>
      <c r="B18" s="77"/>
      <c r="C18" s="4"/>
      <c r="D18" s="4"/>
      <c r="E18" s="84"/>
    </row>
    <row r="19" spans="1:5" s="10" customFormat="1" x14ac:dyDescent="0.3">
      <c r="A19" s="232" t="s">
        <v>252</v>
      </c>
      <c r="B19" s="77"/>
      <c r="C19" s="4"/>
      <c r="D19" s="4"/>
      <c r="E19" s="84"/>
    </row>
    <row r="20" spans="1:5" s="10" customFormat="1" x14ac:dyDescent="0.3">
      <c r="A20" s="232" t="s">
        <v>252</v>
      </c>
      <c r="B20" s="77"/>
      <c r="C20" s="4"/>
      <c r="D20" s="4"/>
      <c r="E20" s="84"/>
    </row>
    <row r="21" spans="1:5" s="10" customFormat="1" x14ac:dyDescent="0.3">
      <c r="A21" s="232" t="s">
        <v>252</v>
      </c>
      <c r="B21" s="77"/>
      <c r="C21" s="4"/>
      <c r="D21" s="4"/>
      <c r="E21" s="84"/>
    </row>
    <row r="22" spans="1:5" s="10" customFormat="1" x14ac:dyDescent="0.3">
      <c r="A22" s="232" t="s">
        <v>252</v>
      </c>
      <c r="B22" s="77"/>
      <c r="C22" s="4"/>
      <c r="D22" s="4"/>
      <c r="E22" s="84"/>
    </row>
    <row r="23" spans="1:5" s="10" customFormat="1" x14ac:dyDescent="0.3">
      <c r="A23" s="232" t="s">
        <v>252</v>
      </c>
      <c r="B23" s="77"/>
      <c r="C23" s="4"/>
      <c r="D23" s="4"/>
      <c r="E23" s="84"/>
    </row>
    <row r="24" spans="1:5" x14ac:dyDescent="0.3">
      <c r="A24" s="233"/>
      <c r="B24" s="89" t="s">
        <v>298</v>
      </c>
      <c r="C24" s="76">
        <f>SUM(C10:C23)</f>
        <v>2875</v>
      </c>
      <c r="D24" s="76">
        <f>SUM(D10:D23)</f>
        <v>2875</v>
      </c>
      <c r="E24" s="86"/>
    </row>
    <row r="25" spans="1:5" x14ac:dyDescent="0.3">
      <c r="A25" s="542"/>
      <c r="B25" s="542"/>
      <c r="C25" s="542"/>
      <c r="D25" s="542"/>
      <c r="E25" s="86"/>
    </row>
    <row r="26" spans="1:5" ht="51" customHeight="1" x14ac:dyDescent="0.3">
      <c r="A26" s="543" t="s">
        <v>435</v>
      </c>
      <c r="B26" s="543"/>
      <c r="C26" s="543"/>
      <c r="D26" s="543"/>
      <c r="E26" s="86"/>
    </row>
    <row r="27" spans="1:5" ht="14.25" customHeight="1" x14ac:dyDescent="0.3">
      <c r="A27" s="234"/>
      <c r="B27" s="234"/>
      <c r="C27" s="234"/>
      <c r="D27" s="234"/>
      <c r="E27" s="86"/>
    </row>
    <row r="28" spans="1:5" x14ac:dyDescent="0.3">
      <c r="A28" s="544" t="s">
        <v>434</v>
      </c>
      <c r="B28" s="544"/>
      <c r="C28" s="544"/>
      <c r="D28" s="544"/>
      <c r="E28" s="86"/>
    </row>
    <row r="29" spans="1:5" x14ac:dyDescent="0.3">
      <c r="A29" s="229"/>
      <c r="B29" s="229"/>
      <c r="C29" s="230"/>
      <c r="D29" s="230"/>
      <c r="E29" s="86"/>
    </row>
    <row r="30" spans="1:5" x14ac:dyDescent="0.3">
      <c r="A30" s="229"/>
      <c r="B30" s="229"/>
      <c r="C30" s="230"/>
      <c r="D30" s="230"/>
      <c r="E30" s="86"/>
    </row>
    <row r="31" spans="1:5" s="21" customFormat="1" x14ac:dyDescent="0.2">
      <c r="B31" s="519" t="s">
        <v>1010</v>
      </c>
    </row>
    <row r="32" spans="1:5" x14ac:dyDescent="0.3">
      <c r="A32" s="60"/>
      <c r="B32" s="519"/>
      <c r="E32" s="5"/>
    </row>
    <row r="33" spans="1:9" x14ac:dyDescent="0.3">
      <c r="B33" s="519" t="s">
        <v>1009</v>
      </c>
      <c r="E33"/>
      <c r="F33"/>
      <c r="G33"/>
      <c r="H33"/>
      <c r="I33"/>
    </row>
    <row r="34" spans="1:9" x14ac:dyDescent="0.3">
      <c r="D34" s="12"/>
      <c r="E34"/>
      <c r="F34"/>
      <c r="G34"/>
      <c r="H34"/>
      <c r="I34"/>
    </row>
    <row r="35" spans="1:9" x14ac:dyDescent="0.3">
      <c r="A35" s="60"/>
      <c r="B35" s="60"/>
      <c r="D35" s="12"/>
      <c r="E35"/>
      <c r="F35"/>
      <c r="G35"/>
      <c r="H35"/>
      <c r="I35"/>
    </row>
    <row r="36" spans="1:9" x14ac:dyDescent="0.3">
      <c r="D36" s="12"/>
      <c r="E36"/>
      <c r="F36"/>
      <c r="G36"/>
      <c r="H36"/>
      <c r="I36"/>
    </row>
    <row r="37" spans="1:9" customFormat="1" ht="12.75" x14ac:dyDescent="0.2">
      <c r="A37" s="58"/>
      <c r="B37" s="58"/>
    </row>
    <row r="38" spans="1:9" s="21" customFormat="1" ht="12.75" x14ac:dyDescent="0.2"/>
  </sheetData>
  <mergeCells count="5">
    <mergeCell ref="C1:D1"/>
    <mergeCell ref="C2:D2"/>
    <mergeCell ref="A25:D25"/>
    <mergeCell ref="A26:D26"/>
    <mergeCell ref="A28:D28"/>
  </mergeCells>
  <pageMargins left="0.19685039370078741" right="0.19685039370078741" top="0.19685039370078741" bottom="0.19685039370078741" header="0.15748031496062992" footer="0.15748031496062992"/>
  <pageSetup paperSize="9" scale="76" fitToHeight="0" orientation="portrait" r:id="rId1"/>
  <headerFooter alignWithMargins="0"/>
  <ignoredErrors>
    <ignoredError sqref="C10:D13"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4"/>
  <sheetViews>
    <sheetView view="pageBreakPreview" zoomScale="80" zoomScaleNormal="100" zoomScaleSheetLayoutView="80" workbookViewId="0">
      <selection activeCell="I46" sqref="I46"/>
    </sheetView>
  </sheetViews>
  <sheetFormatPr defaultColWidth="9.140625" defaultRowHeight="12.75" x14ac:dyDescent="0.2"/>
  <cols>
    <col min="1" max="1" width="5.42578125" style="164" customWidth="1"/>
    <col min="2" max="2" width="20.85546875" style="164" customWidth="1"/>
    <col min="3" max="3" width="26" style="164" customWidth="1"/>
    <col min="4" max="4" width="17" style="164" customWidth="1"/>
    <col min="5" max="5" width="18.140625" style="164" customWidth="1"/>
    <col min="6" max="6" width="14.7109375" style="164" customWidth="1"/>
    <col min="7" max="7" width="15.5703125" style="164" customWidth="1"/>
    <col min="8" max="8" width="14.7109375" style="164" customWidth="1"/>
    <col min="9" max="9" width="29.7109375" style="164" customWidth="1"/>
    <col min="10" max="10" width="0" style="164" hidden="1" customWidth="1"/>
    <col min="11" max="16384" width="9.140625" style="164"/>
  </cols>
  <sheetData>
    <row r="1" spans="1:10" ht="37.15" customHeight="1" x14ac:dyDescent="0.2">
      <c r="A1" s="546" t="s">
        <v>492</v>
      </c>
      <c r="B1" s="546"/>
      <c r="C1" s="546"/>
      <c r="D1" s="546"/>
      <c r="E1" s="546"/>
      <c r="F1" s="546"/>
      <c r="G1" s="546"/>
      <c r="H1" s="546"/>
      <c r="I1" s="536" t="s">
        <v>94</v>
      </c>
      <c r="J1" s="536"/>
    </row>
    <row r="2" spans="1:10" ht="15" x14ac:dyDescent="0.3">
      <c r="A2" s="66" t="s">
        <v>123</v>
      </c>
      <c r="B2" s="65"/>
      <c r="C2" s="67"/>
      <c r="D2" s="67"/>
      <c r="E2" s="67"/>
      <c r="F2" s="67"/>
      <c r="G2" s="249"/>
      <c r="H2" s="249"/>
      <c r="I2" s="534" t="str">
        <f>'ფორმა N1'!L2</f>
        <v>01/01/2023-12/31/2023</v>
      </c>
      <c r="J2" s="534"/>
    </row>
    <row r="3" spans="1:10" ht="15" x14ac:dyDescent="0.3">
      <c r="A3" s="66"/>
      <c r="B3" s="66"/>
      <c r="C3" s="65"/>
      <c r="D3" s="65"/>
      <c r="E3" s="65"/>
      <c r="F3" s="65"/>
      <c r="G3" s="249"/>
      <c r="H3" s="249"/>
      <c r="I3" s="249"/>
    </row>
    <row r="4" spans="1:10" ht="15" x14ac:dyDescent="0.3">
      <c r="A4" s="67" t="str">
        <f>'ფორმა N2'!A4</f>
        <v>ანგარიშვალდებული პირის დასახელება:</v>
      </c>
      <c r="B4" s="67"/>
      <c r="C4" s="67"/>
      <c r="D4" s="67"/>
      <c r="E4" s="67"/>
      <c r="F4" s="67"/>
      <c r="G4" s="66"/>
      <c r="H4" s="66"/>
      <c r="I4" s="66"/>
    </row>
    <row r="5" spans="1:10" ht="15" x14ac:dyDescent="0.3">
      <c r="A5" s="70" t="str">
        <f>'ფორმა N1'!D4</f>
        <v>მპგ კონსერვატიული მოძრაობა ალტ/ინფო</v>
      </c>
      <c r="B5" s="70"/>
      <c r="C5" s="70"/>
      <c r="D5" s="70"/>
      <c r="E5" s="70"/>
      <c r="F5" s="70"/>
      <c r="G5" s="71"/>
      <c r="H5" s="71"/>
      <c r="I5" s="71"/>
    </row>
    <row r="6" spans="1:10" ht="15" x14ac:dyDescent="0.3">
      <c r="A6" s="67"/>
      <c r="B6" s="67"/>
      <c r="C6" s="67"/>
      <c r="D6" s="67"/>
      <c r="E6" s="67"/>
      <c r="F6" s="67"/>
      <c r="G6" s="66"/>
      <c r="H6" s="66"/>
      <c r="I6" s="66"/>
    </row>
    <row r="7" spans="1:10" ht="15" x14ac:dyDescent="0.2">
      <c r="A7" s="244"/>
      <c r="B7" s="244"/>
      <c r="C7" s="244"/>
      <c r="D7" s="244"/>
      <c r="E7" s="244"/>
      <c r="F7" s="244"/>
      <c r="G7" s="68"/>
      <c r="H7" s="68"/>
      <c r="I7" s="68"/>
    </row>
    <row r="8" spans="1:10" ht="45" x14ac:dyDescent="0.2">
      <c r="A8" s="80" t="s">
        <v>64</v>
      </c>
      <c r="B8" s="80" t="s">
        <v>302</v>
      </c>
      <c r="C8" s="80" t="s">
        <v>303</v>
      </c>
      <c r="D8" s="80" t="s">
        <v>208</v>
      </c>
      <c r="E8" s="80" t="s">
        <v>305</v>
      </c>
      <c r="F8" s="80" t="s">
        <v>308</v>
      </c>
      <c r="G8" s="69" t="s">
        <v>10</v>
      </c>
      <c r="H8" s="69" t="s">
        <v>9</v>
      </c>
      <c r="I8" s="69" t="s">
        <v>341</v>
      </c>
      <c r="J8" s="164" t="s">
        <v>307</v>
      </c>
    </row>
    <row r="9" spans="1:10" ht="15" x14ac:dyDescent="0.2">
      <c r="A9" s="88">
        <v>1</v>
      </c>
      <c r="B9" s="88"/>
      <c r="C9" s="88"/>
      <c r="D9" s="88"/>
      <c r="E9" s="88"/>
      <c r="F9" s="88"/>
      <c r="G9" s="4"/>
      <c r="H9" s="4"/>
      <c r="I9" s="4"/>
      <c r="J9" s="164" t="s">
        <v>0</v>
      </c>
    </row>
    <row r="10" spans="1:10" ht="15" x14ac:dyDescent="0.2">
      <c r="A10" s="88">
        <v>2</v>
      </c>
      <c r="B10" s="88"/>
      <c r="C10" s="88"/>
      <c r="D10" s="88"/>
      <c r="E10" s="88"/>
      <c r="F10" s="88"/>
      <c r="G10" s="4"/>
      <c r="H10" s="4"/>
      <c r="I10" s="4"/>
    </row>
    <row r="11" spans="1:10" ht="15" x14ac:dyDescent="0.2">
      <c r="A11" s="88">
        <v>3</v>
      </c>
      <c r="B11" s="77"/>
      <c r="C11" s="77"/>
      <c r="D11" s="77"/>
      <c r="E11" s="77"/>
      <c r="F11" s="88"/>
      <c r="G11" s="4"/>
      <c r="H11" s="4"/>
      <c r="I11" s="4"/>
    </row>
    <row r="12" spans="1:10" ht="15" x14ac:dyDescent="0.2">
      <c r="A12" s="88">
        <v>4</v>
      </c>
      <c r="B12" s="77"/>
      <c r="C12" s="77"/>
      <c r="D12" s="77"/>
      <c r="E12" s="77"/>
      <c r="F12" s="88"/>
      <c r="G12" s="4"/>
      <c r="H12" s="4"/>
      <c r="I12" s="4"/>
    </row>
    <row r="13" spans="1:10" ht="15" x14ac:dyDescent="0.2">
      <c r="A13" s="88">
        <v>5</v>
      </c>
      <c r="B13" s="77"/>
      <c r="C13" s="77"/>
      <c r="D13" s="77"/>
      <c r="E13" s="77"/>
      <c r="F13" s="88"/>
      <c r="G13" s="4"/>
      <c r="H13" s="4"/>
      <c r="I13" s="4"/>
    </row>
    <row r="14" spans="1:10" ht="15" x14ac:dyDescent="0.2">
      <c r="A14" s="88">
        <v>6</v>
      </c>
      <c r="B14" s="77"/>
      <c r="C14" s="77"/>
      <c r="D14" s="77"/>
      <c r="E14" s="77"/>
      <c r="F14" s="88"/>
      <c r="G14" s="4"/>
      <c r="H14" s="4"/>
      <c r="I14" s="4"/>
    </row>
    <row r="15" spans="1:10" ht="15" x14ac:dyDescent="0.2">
      <c r="A15" s="88">
        <v>7</v>
      </c>
      <c r="B15" s="77"/>
      <c r="C15" s="77"/>
      <c r="D15" s="77"/>
      <c r="E15" s="77"/>
      <c r="F15" s="88"/>
      <c r="G15" s="4"/>
      <c r="H15" s="4"/>
      <c r="I15" s="4"/>
    </row>
    <row r="16" spans="1:10" ht="15" x14ac:dyDescent="0.2">
      <c r="A16" s="88">
        <v>8</v>
      </c>
      <c r="B16" s="77"/>
      <c r="C16" s="77"/>
      <c r="D16" s="77"/>
      <c r="E16" s="77"/>
      <c r="F16" s="88"/>
      <c r="G16" s="4"/>
      <c r="H16" s="4"/>
      <c r="I16" s="4"/>
    </row>
    <row r="17" spans="1:9" ht="15" x14ac:dyDescent="0.2">
      <c r="A17" s="88">
        <v>9</v>
      </c>
      <c r="B17" s="77"/>
      <c r="C17" s="77"/>
      <c r="D17" s="77"/>
      <c r="E17" s="77"/>
      <c r="F17" s="88"/>
      <c r="G17" s="4"/>
      <c r="H17" s="4"/>
      <c r="I17" s="4"/>
    </row>
    <row r="18" spans="1:9" ht="15" x14ac:dyDescent="0.2">
      <c r="A18" s="88">
        <v>10</v>
      </c>
      <c r="B18" s="77"/>
      <c r="C18" s="77"/>
      <c r="D18" s="77"/>
      <c r="E18" s="77"/>
      <c r="F18" s="88"/>
      <c r="G18" s="4"/>
      <c r="H18" s="4"/>
      <c r="I18" s="4"/>
    </row>
    <row r="19" spans="1:9" ht="15" x14ac:dyDescent="0.2">
      <c r="A19" s="88">
        <v>11</v>
      </c>
      <c r="B19" s="77"/>
      <c r="C19" s="77"/>
      <c r="D19" s="77"/>
      <c r="E19" s="77"/>
      <c r="F19" s="88"/>
      <c r="G19" s="4"/>
      <c r="H19" s="4"/>
      <c r="I19" s="4"/>
    </row>
    <row r="20" spans="1:9" ht="15" x14ac:dyDescent="0.2">
      <c r="A20" s="88">
        <v>12</v>
      </c>
      <c r="B20" s="77"/>
      <c r="C20" s="77"/>
      <c r="D20" s="77"/>
      <c r="E20" s="77"/>
      <c r="F20" s="88"/>
      <c r="G20" s="4"/>
      <c r="H20" s="4"/>
      <c r="I20" s="4"/>
    </row>
    <row r="21" spans="1:9" ht="15" x14ac:dyDescent="0.2">
      <c r="A21" s="88">
        <v>13</v>
      </c>
      <c r="B21" s="77"/>
      <c r="C21" s="77"/>
      <c r="D21" s="77"/>
      <c r="E21" s="77"/>
      <c r="F21" s="88"/>
      <c r="G21" s="4"/>
      <c r="H21" s="4"/>
      <c r="I21" s="4"/>
    </row>
    <row r="22" spans="1:9" ht="15" x14ac:dyDescent="0.2">
      <c r="A22" s="88">
        <v>14</v>
      </c>
      <c r="B22" s="77"/>
      <c r="C22" s="77"/>
      <c r="D22" s="77"/>
      <c r="E22" s="77"/>
      <c r="F22" s="88"/>
      <c r="G22" s="4"/>
      <c r="H22" s="4"/>
      <c r="I22" s="4"/>
    </row>
    <row r="23" spans="1:9" ht="15" x14ac:dyDescent="0.2">
      <c r="A23" s="88">
        <v>15</v>
      </c>
      <c r="B23" s="77"/>
      <c r="C23" s="77"/>
      <c r="D23" s="77"/>
      <c r="E23" s="77"/>
      <c r="F23" s="88"/>
      <c r="G23" s="4"/>
      <c r="H23" s="4"/>
      <c r="I23" s="4"/>
    </row>
    <row r="24" spans="1:9" ht="15" x14ac:dyDescent="0.2">
      <c r="A24" s="77" t="s">
        <v>250</v>
      </c>
      <c r="B24" s="77"/>
      <c r="C24" s="77"/>
      <c r="D24" s="77"/>
      <c r="E24" s="77"/>
      <c r="F24" s="88"/>
      <c r="G24" s="4"/>
      <c r="H24" s="4"/>
      <c r="I24" s="4"/>
    </row>
    <row r="25" spans="1:9" ht="15" x14ac:dyDescent="0.3">
      <c r="A25" s="77"/>
      <c r="B25" s="89"/>
      <c r="C25" s="89"/>
      <c r="D25" s="89"/>
      <c r="E25" s="89"/>
      <c r="F25" s="77" t="s">
        <v>437</v>
      </c>
      <c r="G25" s="76">
        <f>SUM(G9:G24)</f>
        <v>0</v>
      </c>
      <c r="H25" s="76">
        <f>SUM(H9:H24)</f>
        <v>0</v>
      </c>
      <c r="I25" s="76">
        <f>SUM(I9:I24)</f>
        <v>0</v>
      </c>
    </row>
    <row r="26" spans="1:9" ht="15" x14ac:dyDescent="0.3">
      <c r="A26" s="162"/>
      <c r="B26" s="162"/>
      <c r="C26" s="162"/>
      <c r="D26" s="162"/>
      <c r="E26" s="162"/>
      <c r="F26" s="162"/>
      <c r="G26" s="162"/>
      <c r="H26" s="139"/>
      <c r="I26" s="139"/>
    </row>
    <row r="27" spans="1:9" ht="15" x14ac:dyDescent="0.2">
      <c r="A27" s="545" t="s">
        <v>436</v>
      </c>
      <c r="B27" s="545"/>
      <c r="C27" s="545"/>
      <c r="D27" s="545"/>
      <c r="E27" s="545"/>
      <c r="F27" s="545"/>
      <c r="G27" s="545"/>
      <c r="H27" s="545"/>
      <c r="I27" s="545"/>
    </row>
    <row r="28" spans="1:9" x14ac:dyDescent="0.2">
      <c r="A28" s="292"/>
      <c r="B28" s="292"/>
      <c r="C28" s="292"/>
      <c r="D28" s="292"/>
      <c r="E28" s="292"/>
      <c r="F28" s="292"/>
      <c r="G28" s="292"/>
      <c r="H28" s="292"/>
      <c r="I28" s="292"/>
    </row>
    <row r="29" spans="1:9" ht="15" x14ac:dyDescent="0.3">
      <c r="A29" s="144" t="s">
        <v>93</v>
      </c>
      <c r="B29" s="144"/>
      <c r="C29" s="139"/>
      <c r="D29" s="139"/>
      <c r="E29" s="139"/>
      <c r="F29" s="139"/>
      <c r="G29" s="139"/>
      <c r="H29" s="139"/>
      <c r="I29" s="139"/>
    </row>
    <row r="30" spans="1:9" ht="15" x14ac:dyDescent="0.3">
      <c r="A30" s="139"/>
      <c r="B30" s="139"/>
      <c r="C30" s="139"/>
      <c r="D30" s="139"/>
      <c r="E30" s="139"/>
      <c r="F30" s="139"/>
      <c r="G30" s="139"/>
      <c r="H30" s="139"/>
      <c r="I30" s="139"/>
    </row>
    <row r="31" spans="1:9" ht="15" x14ac:dyDescent="0.3">
      <c r="A31" s="139"/>
      <c r="B31" s="519" t="s">
        <v>1010</v>
      </c>
      <c r="C31" s="139"/>
      <c r="D31" s="139"/>
      <c r="E31" s="143"/>
      <c r="F31" s="143"/>
      <c r="G31" s="143"/>
      <c r="H31" s="139"/>
      <c r="I31" s="139"/>
    </row>
    <row r="32" spans="1:9" ht="15" x14ac:dyDescent="0.3">
      <c r="A32" s="144"/>
      <c r="B32" s="519"/>
      <c r="C32" s="144"/>
      <c r="D32" s="144"/>
      <c r="E32" s="144"/>
      <c r="F32" s="144"/>
      <c r="G32" s="144"/>
      <c r="H32" s="139"/>
      <c r="I32" s="139"/>
    </row>
    <row r="33" spans="1:9" ht="15" x14ac:dyDescent="0.3">
      <c r="A33" s="139"/>
      <c r="B33" s="519" t="s">
        <v>1009</v>
      </c>
      <c r="C33" s="139"/>
      <c r="D33" s="139"/>
      <c r="E33" s="139"/>
      <c r="F33" s="139"/>
      <c r="G33" s="139"/>
      <c r="H33" s="139"/>
      <c r="I33" s="139"/>
    </row>
    <row r="34" spans="1:9" x14ac:dyDescent="0.2">
      <c r="A34" s="146"/>
      <c r="B34" s="146"/>
      <c r="C34" s="146"/>
      <c r="D34" s="146"/>
      <c r="E34" s="146"/>
      <c r="F34" s="146"/>
      <c r="G34" s="146"/>
    </row>
  </sheetData>
  <mergeCells count="4">
    <mergeCell ref="I1:J1"/>
    <mergeCell ref="I2:J2"/>
    <mergeCell ref="A27:I27"/>
    <mergeCell ref="A1:H1"/>
  </mergeCells>
  <printOptions gridLines="1"/>
  <pageMargins left="0.25" right="0.25" top="0.75" bottom="0.75" header="0.3" footer="0.3"/>
  <pageSetup scale="84"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4"/>
  <sheetViews>
    <sheetView view="pageBreakPreview" zoomScale="80" zoomScaleNormal="100" zoomScaleSheetLayoutView="80" workbookViewId="0">
      <selection activeCell="E43" sqref="E42:E43"/>
    </sheetView>
  </sheetViews>
  <sheetFormatPr defaultColWidth="8.85546875" defaultRowHeight="12.75" x14ac:dyDescent="0.2"/>
  <cols>
    <col min="1" max="1" width="5" style="253" customWidth="1"/>
    <col min="2" max="2" width="17.7109375" style="253" customWidth="1"/>
    <col min="3" max="3" width="18.42578125" style="253" customWidth="1"/>
    <col min="4" max="4" width="18.5703125" style="253" customWidth="1"/>
    <col min="5" max="5" width="16.140625" style="253" customWidth="1"/>
    <col min="6" max="6" width="15.140625" style="253" customWidth="1"/>
    <col min="7" max="7" width="15" style="253" customWidth="1"/>
    <col min="8" max="8" width="14.28515625" style="253" customWidth="1"/>
    <col min="9" max="16384" width="8.85546875" style="253"/>
  </cols>
  <sheetData>
    <row r="1" spans="1:9" ht="15" x14ac:dyDescent="0.3">
      <c r="A1" s="65" t="s">
        <v>320</v>
      </c>
      <c r="B1" s="67"/>
      <c r="C1" s="67"/>
      <c r="D1" s="67"/>
      <c r="E1" s="67"/>
      <c r="F1" s="67"/>
      <c r="G1" s="536" t="s">
        <v>94</v>
      </c>
      <c r="H1" s="536"/>
      <c r="I1" s="249"/>
    </row>
    <row r="2" spans="1:9" ht="15" x14ac:dyDescent="0.3">
      <c r="A2" s="66" t="s">
        <v>123</v>
      </c>
      <c r="B2" s="67"/>
      <c r="C2" s="67"/>
      <c r="D2" s="67"/>
      <c r="E2" s="67"/>
      <c r="F2" s="67"/>
      <c r="G2" s="534" t="str">
        <f>'ფორმა N1'!L2</f>
        <v>01/01/2023-12/31/2023</v>
      </c>
      <c r="H2" s="534"/>
      <c r="I2" s="66"/>
    </row>
    <row r="3" spans="1:9" ht="15" x14ac:dyDescent="0.3">
      <c r="A3" s="66"/>
      <c r="B3" s="66"/>
      <c r="C3" s="66"/>
      <c r="D3" s="66"/>
      <c r="E3" s="66"/>
      <c r="F3" s="66"/>
      <c r="G3" s="249"/>
      <c r="H3" s="249"/>
      <c r="I3" s="249"/>
    </row>
    <row r="4" spans="1:9" ht="15" x14ac:dyDescent="0.3">
      <c r="A4" s="67" t="str">
        <f>'ფორმა N2'!A4</f>
        <v>ანგარიშვალდებული პირის დასახელება:</v>
      </c>
      <c r="B4" s="67"/>
      <c r="C4" s="67"/>
      <c r="D4" s="67"/>
      <c r="E4" s="67"/>
      <c r="F4" s="67"/>
      <c r="G4" s="66"/>
      <c r="H4" s="66"/>
      <c r="I4" s="66"/>
    </row>
    <row r="5" spans="1:9" ht="15" x14ac:dyDescent="0.3">
      <c r="A5" s="70" t="str">
        <f>'ფორმა N1'!D4</f>
        <v>მპგ კონსერვატიული მოძრაობა ალტ/ინფო</v>
      </c>
      <c r="B5" s="70"/>
      <c r="C5" s="70"/>
      <c r="D5" s="70"/>
      <c r="E5" s="70"/>
      <c r="F5" s="70"/>
      <c r="G5" s="71"/>
      <c r="H5" s="71"/>
      <c r="I5" s="249"/>
    </row>
    <row r="6" spans="1:9" ht="15" x14ac:dyDescent="0.3">
      <c r="A6" s="67"/>
      <c r="B6" s="67"/>
      <c r="C6" s="67"/>
      <c r="D6" s="67"/>
      <c r="E6" s="67"/>
      <c r="F6" s="67"/>
      <c r="G6" s="66"/>
      <c r="H6" s="66"/>
      <c r="I6" s="66"/>
    </row>
    <row r="7" spans="1:9" ht="15" x14ac:dyDescent="0.3">
      <c r="A7" s="244"/>
      <c r="B7" s="244"/>
      <c r="C7" s="244"/>
      <c r="D7" s="244"/>
      <c r="E7" s="244"/>
      <c r="F7" s="244"/>
      <c r="G7" s="68"/>
      <c r="H7" s="68"/>
      <c r="I7" s="66"/>
    </row>
    <row r="8" spans="1:9" ht="15" x14ac:dyDescent="0.2">
      <c r="A8" s="550" t="s">
        <v>64</v>
      </c>
      <c r="B8" s="552" t="s">
        <v>302</v>
      </c>
      <c r="C8" s="554" t="s">
        <v>303</v>
      </c>
      <c r="D8" s="554" t="s">
        <v>208</v>
      </c>
      <c r="E8" s="547" t="s">
        <v>394</v>
      </c>
      <c r="F8" s="548"/>
      <c r="G8" s="549"/>
      <c r="H8" s="547" t="s">
        <v>426</v>
      </c>
      <c r="I8" s="549"/>
    </row>
    <row r="9" spans="1:9" ht="25.5" x14ac:dyDescent="0.2">
      <c r="A9" s="551"/>
      <c r="B9" s="553"/>
      <c r="C9" s="555"/>
      <c r="D9" s="555"/>
      <c r="E9" s="346" t="s">
        <v>423</v>
      </c>
      <c r="F9" s="346" t="s">
        <v>424</v>
      </c>
      <c r="G9" s="346" t="s">
        <v>425</v>
      </c>
      <c r="H9" s="347" t="s">
        <v>427</v>
      </c>
      <c r="I9" s="347" t="s">
        <v>428</v>
      </c>
    </row>
    <row r="10" spans="1:9" ht="15" x14ac:dyDescent="0.2">
      <c r="A10" s="199"/>
      <c r="B10" s="200"/>
      <c r="C10" s="88"/>
      <c r="D10" s="88"/>
      <c r="E10" s="88"/>
      <c r="F10" s="88"/>
      <c r="G10" s="88"/>
      <c r="H10" s="4"/>
      <c r="I10" s="4"/>
    </row>
    <row r="11" spans="1:9" ht="15" x14ac:dyDescent="0.2">
      <c r="A11" s="199"/>
      <c r="B11" s="200"/>
      <c r="C11" s="88"/>
      <c r="D11" s="88"/>
      <c r="E11" s="88"/>
      <c r="F11" s="88"/>
      <c r="G11" s="88"/>
      <c r="H11" s="4"/>
      <c r="I11" s="4"/>
    </row>
    <row r="12" spans="1:9" ht="15" x14ac:dyDescent="0.2">
      <c r="A12" s="199"/>
      <c r="B12" s="200"/>
      <c r="C12" s="77"/>
      <c r="D12" s="77"/>
      <c r="E12" s="77"/>
      <c r="F12" s="77"/>
      <c r="G12" s="77"/>
      <c r="H12" s="4"/>
      <c r="I12" s="4"/>
    </row>
    <row r="13" spans="1:9" ht="15" x14ac:dyDescent="0.2">
      <c r="A13" s="199"/>
      <c r="B13" s="200"/>
      <c r="C13" s="77"/>
      <c r="D13" s="77"/>
      <c r="E13" s="77"/>
      <c r="F13" s="77"/>
      <c r="G13" s="77"/>
      <c r="H13" s="4"/>
      <c r="I13" s="4"/>
    </row>
    <row r="14" spans="1:9" ht="15" x14ac:dyDescent="0.2">
      <c r="A14" s="199"/>
      <c r="B14" s="200"/>
      <c r="C14" s="77"/>
      <c r="D14" s="77"/>
      <c r="E14" s="77"/>
      <c r="F14" s="77"/>
      <c r="G14" s="77"/>
      <c r="H14" s="4"/>
      <c r="I14" s="4"/>
    </row>
    <row r="15" spans="1:9" ht="15" x14ac:dyDescent="0.2">
      <c r="A15" s="199"/>
      <c r="B15" s="200"/>
      <c r="C15" s="77"/>
      <c r="D15" s="77"/>
      <c r="E15" s="77"/>
      <c r="F15" s="77"/>
      <c r="G15" s="77"/>
      <c r="H15" s="4"/>
      <c r="I15" s="4"/>
    </row>
    <row r="16" spans="1:9" ht="15" x14ac:dyDescent="0.2">
      <c r="A16" s="199"/>
      <c r="B16" s="200"/>
      <c r="C16" s="77"/>
      <c r="D16" s="77"/>
      <c r="E16" s="77"/>
      <c r="F16" s="77"/>
      <c r="G16" s="77"/>
      <c r="H16" s="4"/>
      <c r="I16" s="4"/>
    </row>
    <row r="17" spans="1:9" ht="15" x14ac:dyDescent="0.2">
      <c r="A17" s="199"/>
      <c r="B17" s="200"/>
      <c r="C17" s="77"/>
      <c r="D17" s="77"/>
      <c r="E17" s="77"/>
      <c r="F17" s="77"/>
      <c r="G17" s="77"/>
      <c r="H17" s="4"/>
      <c r="I17" s="4"/>
    </row>
    <row r="18" spans="1:9" ht="15" x14ac:dyDescent="0.2">
      <c r="A18" s="199"/>
      <c r="B18" s="200"/>
      <c r="C18" s="77"/>
      <c r="D18" s="77"/>
      <c r="E18" s="77"/>
      <c r="F18" s="77"/>
      <c r="G18" s="77"/>
      <c r="H18" s="4"/>
      <c r="I18" s="4"/>
    </row>
    <row r="19" spans="1:9" ht="15" x14ac:dyDescent="0.2">
      <c r="A19" s="199"/>
      <c r="B19" s="200"/>
      <c r="C19" s="77"/>
      <c r="D19" s="77"/>
      <c r="E19" s="77"/>
      <c r="F19" s="77"/>
      <c r="G19" s="77"/>
      <c r="H19" s="4"/>
      <c r="I19" s="4"/>
    </row>
    <row r="20" spans="1:9" ht="15" x14ac:dyDescent="0.2">
      <c r="A20" s="199"/>
      <c r="B20" s="200"/>
      <c r="C20" s="77"/>
      <c r="D20" s="77"/>
      <c r="E20" s="77"/>
      <c r="F20" s="77"/>
      <c r="G20" s="77"/>
      <c r="H20" s="4"/>
      <c r="I20" s="4"/>
    </row>
    <row r="21" spans="1:9" ht="15" x14ac:dyDescent="0.2">
      <c r="A21" s="199"/>
      <c r="B21" s="200"/>
      <c r="C21" s="77"/>
      <c r="D21" s="77"/>
      <c r="E21" s="77"/>
      <c r="F21" s="77"/>
      <c r="G21" s="77"/>
      <c r="H21" s="4"/>
      <c r="I21" s="4"/>
    </row>
    <row r="22" spans="1:9" ht="15" x14ac:dyDescent="0.2">
      <c r="A22" s="199"/>
      <c r="B22" s="200"/>
      <c r="C22" s="77"/>
      <c r="D22" s="77"/>
      <c r="E22" s="77"/>
      <c r="F22" s="77"/>
      <c r="G22" s="77"/>
      <c r="H22" s="4"/>
      <c r="I22" s="4"/>
    </row>
    <row r="23" spans="1:9" ht="15" x14ac:dyDescent="0.2">
      <c r="A23" s="199"/>
      <c r="B23" s="200"/>
      <c r="C23" s="77"/>
      <c r="D23" s="77"/>
      <c r="E23" s="77"/>
      <c r="F23" s="77"/>
      <c r="G23" s="77"/>
      <c r="H23" s="4"/>
      <c r="I23" s="4"/>
    </row>
    <row r="24" spans="1:9" ht="15" x14ac:dyDescent="0.2">
      <c r="A24" s="199"/>
      <c r="B24" s="200"/>
      <c r="C24" s="77"/>
      <c r="D24" s="77"/>
      <c r="E24" s="77"/>
      <c r="F24" s="77"/>
      <c r="G24" s="77"/>
      <c r="H24" s="4"/>
      <c r="I24" s="4"/>
    </row>
    <row r="25" spans="1:9" ht="15" x14ac:dyDescent="0.2">
      <c r="A25" s="199"/>
      <c r="B25" s="200"/>
      <c r="C25" s="77"/>
      <c r="D25" s="77"/>
      <c r="E25" s="77"/>
      <c r="F25" s="77"/>
      <c r="G25" s="77"/>
      <c r="H25" s="4"/>
      <c r="I25" s="4"/>
    </row>
    <row r="26" spans="1:9" ht="15" x14ac:dyDescent="0.2">
      <c r="A26" s="199"/>
      <c r="B26" s="200"/>
      <c r="C26" s="77"/>
      <c r="D26" s="77"/>
      <c r="E26" s="77"/>
      <c r="F26" s="77"/>
      <c r="G26" s="77"/>
      <c r="H26" s="4"/>
      <c r="I26" s="4"/>
    </row>
    <row r="27" spans="1:9" ht="15" x14ac:dyDescent="0.2">
      <c r="A27" s="199"/>
      <c r="B27" s="200"/>
      <c r="C27" s="77"/>
      <c r="D27" s="77"/>
      <c r="E27" s="77"/>
      <c r="F27" s="77"/>
      <c r="G27" s="77"/>
      <c r="H27" s="4"/>
      <c r="I27" s="4"/>
    </row>
    <row r="28" spans="1:9" ht="15" x14ac:dyDescent="0.2">
      <c r="A28" s="199"/>
      <c r="B28" s="200"/>
      <c r="C28" s="77"/>
      <c r="D28" s="77"/>
      <c r="E28" s="77"/>
      <c r="F28" s="77"/>
      <c r="G28" s="77"/>
      <c r="H28" s="4"/>
      <c r="I28" s="4"/>
    </row>
    <row r="29" spans="1:9" ht="15" x14ac:dyDescent="0.2">
      <c r="A29" s="199"/>
      <c r="B29" s="200"/>
      <c r="C29" s="77"/>
      <c r="D29" s="77"/>
      <c r="E29" s="77"/>
      <c r="F29" s="77"/>
      <c r="G29" s="77"/>
      <c r="H29" s="4"/>
      <c r="I29" s="4"/>
    </row>
    <row r="30" spans="1:9" ht="15" x14ac:dyDescent="0.2">
      <c r="A30" s="199"/>
      <c r="B30" s="200"/>
      <c r="C30" s="77"/>
      <c r="D30" s="77"/>
      <c r="E30" s="77"/>
      <c r="F30" s="77"/>
      <c r="G30" s="77"/>
      <c r="H30" s="4"/>
      <c r="I30" s="4"/>
    </row>
    <row r="31" spans="1:9" ht="15" x14ac:dyDescent="0.2">
      <c r="A31" s="199"/>
      <c r="B31" s="200"/>
      <c r="C31" s="77"/>
      <c r="D31" s="77"/>
      <c r="E31" s="77"/>
      <c r="F31" s="77"/>
      <c r="G31" s="77"/>
      <c r="H31" s="4"/>
      <c r="I31" s="4"/>
    </row>
    <row r="32" spans="1:9" ht="15" x14ac:dyDescent="0.2">
      <c r="A32" s="199"/>
      <c r="B32" s="200"/>
      <c r="C32" s="77"/>
      <c r="D32" s="77"/>
      <c r="E32" s="77"/>
      <c r="F32" s="77"/>
      <c r="G32" s="77"/>
      <c r="H32" s="4"/>
      <c r="I32" s="4"/>
    </row>
    <row r="33" spans="1:9" ht="15" x14ac:dyDescent="0.2">
      <c r="A33" s="199"/>
      <c r="B33" s="200"/>
      <c r="C33" s="77"/>
      <c r="D33" s="77"/>
      <c r="E33" s="77"/>
      <c r="F33" s="77"/>
      <c r="G33" s="77"/>
      <c r="H33" s="4"/>
      <c r="I33" s="4"/>
    </row>
    <row r="34" spans="1:9" ht="15" x14ac:dyDescent="0.2">
      <c r="A34" s="199"/>
      <c r="B34" s="200"/>
      <c r="C34" s="77"/>
      <c r="D34" s="77"/>
      <c r="E34" s="77"/>
      <c r="F34" s="77"/>
      <c r="G34" s="77"/>
      <c r="H34" s="4"/>
      <c r="I34" s="4"/>
    </row>
    <row r="35" spans="1:9" ht="15" x14ac:dyDescent="0.3">
      <c r="A35" s="199"/>
      <c r="B35" s="201"/>
      <c r="C35" s="89"/>
      <c r="D35" s="89"/>
      <c r="E35" s="89"/>
      <c r="F35" s="89"/>
      <c r="G35" s="89" t="s">
        <v>306</v>
      </c>
      <c r="H35" s="76">
        <f>SUM(H10:H34)</f>
        <v>0</v>
      </c>
      <c r="I35" s="76">
        <f>SUM(I10:I34)</f>
        <v>0</v>
      </c>
    </row>
    <row r="36" spans="1:9" ht="15" x14ac:dyDescent="0.3">
      <c r="A36" s="162"/>
      <c r="B36" s="162"/>
      <c r="C36" s="162"/>
      <c r="D36" s="162"/>
      <c r="E36" s="162"/>
      <c r="F36" s="162"/>
      <c r="G36" s="139"/>
      <c r="H36" s="139"/>
      <c r="I36" s="281"/>
    </row>
    <row r="37" spans="1:9" ht="15" x14ac:dyDescent="0.2">
      <c r="A37" s="545" t="s">
        <v>484</v>
      </c>
      <c r="B37" s="545"/>
      <c r="C37" s="545"/>
      <c r="D37" s="545"/>
      <c r="E37" s="545"/>
      <c r="F37" s="545"/>
      <c r="G37" s="545"/>
      <c r="H37" s="545"/>
      <c r="I37" s="545"/>
    </row>
    <row r="38" spans="1:9" ht="15" x14ac:dyDescent="0.3">
      <c r="A38" s="245"/>
      <c r="B38" s="139"/>
      <c r="C38" s="139"/>
      <c r="D38" s="139"/>
      <c r="E38" s="139"/>
      <c r="G38" s="139"/>
      <c r="H38" s="139"/>
      <c r="I38" s="281"/>
    </row>
    <row r="39" spans="1:9" ht="15" x14ac:dyDescent="0.3">
      <c r="A39" s="144" t="s">
        <v>93</v>
      </c>
      <c r="B39" s="139"/>
      <c r="C39" s="139"/>
      <c r="D39" s="139"/>
      <c r="E39" s="139"/>
      <c r="F39" s="139"/>
      <c r="G39" s="139"/>
      <c r="H39" s="139"/>
      <c r="I39" s="281"/>
    </row>
    <row r="40" spans="1:9" ht="15" x14ac:dyDescent="0.3">
      <c r="A40" s="139"/>
      <c r="B40" s="519" t="s">
        <v>1010</v>
      </c>
      <c r="C40" s="139"/>
      <c r="D40" s="139"/>
      <c r="E40" s="139"/>
      <c r="F40" s="139"/>
      <c r="G40" s="139"/>
      <c r="H40" s="139"/>
      <c r="I40" s="281"/>
    </row>
    <row r="41" spans="1:9" ht="15" x14ac:dyDescent="0.3">
      <c r="A41" s="139"/>
      <c r="B41" s="519"/>
      <c r="C41" s="144"/>
      <c r="D41" s="144"/>
      <c r="E41" s="139"/>
      <c r="F41" s="139"/>
      <c r="G41" s="139"/>
      <c r="H41" s="145"/>
      <c r="I41" s="281"/>
    </row>
    <row r="42" spans="1:9" ht="15" x14ac:dyDescent="0.3">
      <c r="A42" s="144"/>
      <c r="B42" s="519" t="s">
        <v>1009</v>
      </c>
      <c r="C42" s="139"/>
      <c r="D42" s="139"/>
      <c r="E42" s="144"/>
      <c r="F42" s="144"/>
      <c r="G42" s="139"/>
      <c r="H42" s="145"/>
      <c r="I42" s="281"/>
    </row>
    <row r="43" spans="1:9" ht="15" x14ac:dyDescent="0.3">
      <c r="A43" s="139"/>
      <c r="B43" s="139"/>
      <c r="C43" s="139"/>
      <c r="D43" s="139"/>
      <c r="E43" s="139"/>
      <c r="F43" s="139"/>
      <c r="G43" s="139"/>
      <c r="H43" s="145"/>
      <c r="I43" s="281"/>
    </row>
    <row r="44" spans="1:9" x14ac:dyDescent="0.2">
      <c r="A44" s="146"/>
      <c r="B44" s="146"/>
      <c r="C44" s="146"/>
      <c r="D44" s="146"/>
      <c r="E44" s="146"/>
      <c r="F44" s="146"/>
      <c r="G44" s="164"/>
      <c r="H44" s="164"/>
      <c r="I44" s="164"/>
    </row>
  </sheetData>
  <mergeCells count="9">
    <mergeCell ref="A37:I37"/>
    <mergeCell ref="G1:H1"/>
    <mergeCell ref="G2:H2"/>
    <mergeCell ref="E8:G8"/>
    <mergeCell ref="H8:I8"/>
    <mergeCell ref="A8:A9"/>
    <mergeCell ref="B8:B9"/>
    <mergeCell ref="C8:C9"/>
    <mergeCell ref="D8:D9"/>
  </mergeCells>
  <printOptions gridLines="1"/>
  <pageMargins left="0.25" right="0.25" top="0.75" bottom="0.75" header="0.3" footer="0.3"/>
  <pageSetup scale="80" fitToHeight="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46"/>
  <sheetViews>
    <sheetView view="pageBreakPreview" zoomScale="80" zoomScaleNormal="100" zoomScaleSheetLayoutView="80" workbookViewId="0">
      <selection activeCell="H18" sqref="H18"/>
    </sheetView>
  </sheetViews>
  <sheetFormatPr defaultColWidth="9.140625" defaultRowHeight="12.75" x14ac:dyDescent="0.2"/>
  <cols>
    <col min="1" max="1" width="5.42578125" style="164" customWidth="1"/>
    <col min="2" max="2" width="13.140625" style="164" customWidth="1"/>
    <col min="3" max="3" width="15.140625" style="164" customWidth="1"/>
    <col min="4" max="4" width="18" style="164" customWidth="1"/>
    <col min="5" max="5" width="20.5703125" style="164" customWidth="1"/>
    <col min="6" max="6" width="21.28515625" style="164" customWidth="1"/>
    <col min="7" max="7" width="15.140625" style="164" customWidth="1"/>
    <col min="8" max="8" width="19.140625" style="164" customWidth="1"/>
    <col min="9" max="9" width="13.42578125" style="164" customWidth="1"/>
    <col min="10" max="10" width="0" style="164" hidden="1" customWidth="1"/>
    <col min="11" max="16384" width="9.140625" style="164"/>
  </cols>
  <sheetData>
    <row r="1" spans="1:10" ht="15" x14ac:dyDescent="0.3">
      <c r="A1" s="556" t="s">
        <v>483</v>
      </c>
      <c r="B1" s="556"/>
      <c r="C1" s="556"/>
      <c r="D1" s="556"/>
      <c r="E1" s="556"/>
      <c r="F1" s="556"/>
      <c r="G1" s="536" t="s">
        <v>94</v>
      </c>
      <c r="H1" s="536"/>
    </row>
    <row r="2" spans="1:10" ht="15" x14ac:dyDescent="0.3">
      <c r="A2" s="66" t="s">
        <v>123</v>
      </c>
      <c r="B2" s="65"/>
      <c r="C2" s="67"/>
      <c r="D2" s="67"/>
      <c r="E2" s="67"/>
      <c r="F2" s="67"/>
      <c r="G2" s="534" t="str">
        <f>'ფორმა N1'!L2</f>
        <v>01/01/2023-12/31/2023</v>
      </c>
      <c r="H2" s="534"/>
    </row>
    <row r="3" spans="1:10" ht="15" x14ac:dyDescent="0.3">
      <c r="A3" s="66"/>
      <c r="B3" s="66"/>
      <c r="C3" s="66"/>
      <c r="D3" s="66"/>
      <c r="E3" s="66"/>
      <c r="F3" s="66"/>
      <c r="G3" s="249"/>
      <c r="H3" s="249"/>
    </row>
    <row r="4" spans="1:10" ht="15" x14ac:dyDescent="0.3">
      <c r="A4" s="67" t="str">
        <f>'ფორმა N2'!A4</f>
        <v>ანგარიშვალდებული პირის დასახელება:</v>
      </c>
      <c r="B4" s="67"/>
      <c r="C4" s="67"/>
      <c r="D4" s="67"/>
      <c r="E4" s="67"/>
      <c r="F4" s="67"/>
      <c r="G4" s="66"/>
      <c r="H4" s="66"/>
    </row>
    <row r="5" spans="1:10" ht="15" x14ac:dyDescent="0.3">
      <c r="A5" s="70" t="str">
        <f>'ფორმა N1'!D4</f>
        <v>მპგ კონსერვატიული მოძრაობა ალტ/ინფო</v>
      </c>
      <c r="B5" s="70"/>
      <c r="C5" s="70"/>
      <c r="D5" s="70"/>
      <c r="E5" s="70"/>
      <c r="F5" s="70"/>
      <c r="G5" s="71"/>
      <c r="H5" s="71"/>
    </row>
    <row r="6" spans="1:10" ht="15" x14ac:dyDescent="0.3">
      <c r="A6" s="67"/>
      <c r="B6" s="67"/>
      <c r="C6" s="67"/>
      <c r="D6" s="67"/>
      <c r="E6" s="67"/>
      <c r="F6" s="67"/>
      <c r="G6" s="66"/>
      <c r="H6" s="66"/>
    </row>
    <row r="7" spans="1:10" ht="15" x14ac:dyDescent="0.2">
      <c r="A7" s="244"/>
      <c r="B7" s="244"/>
      <c r="C7" s="244"/>
      <c r="D7" s="244"/>
      <c r="E7" s="244"/>
      <c r="F7" s="244"/>
      <c r="G7" s="68"/>
      <c r="H7" s="68"/>
    </row>
    <row r="8" spans="1:10" ht="30" x14ac:dyDescent="0.2">
      <c r="A8" s="80" t="s">
        <v>64</v>
      </c>
      <c r="B8" s="80" t="s">
        <v>302</v>
      </c>
      <c r="C8" s="80" t="s">
        <v>303</v>
      </c>
      <c r="D8" s="80" t="s">
        <v>208</v>
      </c>
      <c r="E8" s="80" t="s">
        <v>308</v>
      </c>
      <c r="F8" s="80" t="s">
        <v>304</v>
      </c>
      <c r="G8" s="69" t="s">
        <v>10</v>
      </c>
      <c r="H8" s="69" t="s">
        <v>9</v>
      </c>
      <c r="J8" s="164" t="s">
        <v>307</v>
      </c>
    </row>
    <row r="9" spans="1:10" ht="15" x14ac:dyDescent="0.2">
      <c r="A9" s="88"/>
      <c r="B9" s="88"/>
      <c r="C9" s="88"/>
      <c r="D9" s="88"/>
      <c r="E9" s="88"/>
      <c r="F9" s="88"/>
      <c r="G9" s="4"/>
      <c r="H9" s="4"/>
      <c r="J9" s="164" t="s">
        <v>0</v>
      </c>
    </row>
    <row r="10" spans="1:10" ht="15" x14ac:dyDescent="0.2">
      <c r="A10" s="88"/>
      <c r="B10" s="88"/>
      <c r="C10" s="88"/>
      <c r="D10" s="88"/>
      <c r="E10" s="88"/>
      <c r="F10" s="88"/>
      <c r="G10" s="4"/>
      <c r="H10" s="4"/>
    </row>
    <row r="11" spans="1:10" ht="15" x14ac:dyDescent="0.2">
      <c r="A11" s="77"/>
      <c r="B11" s="77"/>
      <c r="C11" s="77"/>
      <c r="D11" s="77"/>
      <c r="E11" s="77"/>
      <c r="F11" s="77"/>
      <c r="G11" s="4"/>
      <c r="H11" s="4"/>
    </row>
    <row r="12" spans="1:10" ht="15" x14ac:dyDescent="0.2">
      <c r="A12" s="77"/>
      <c r="B12" s="77"/>
      <c r="C12" s="77"/>
      <c r="D12" s="77"/>
      <c r="E12" s="77"/>
      <c r="F12" s="77"/>
      <c r="G12" s="4"/>
      <c r="H12" s="4"/>
    </row>
    <row r="13" spans="1:10" ht="15" x14ac:dyDescent="0.2">
      <c r="A13" s="77"/>
      <c r="B13" s="77"/>
      <c r="C13" s="77"/>
      <c r="D13" s="77"/>
      <c r="E13" s="77"/>
      <c r="F13" s="77"/>
      <c r="G13" s="4"/>
      <c r="H13" s="4"/>
    </row>
    <row r="14" spans="1:10" ht="15" x14ac:dyDescent="0.2">
      <c r="A14" s="77"/>
      <c r="B14" s="77"/>
      <c r="C14" s="77"/>
      <c r="D14" s="77"/>
      <c r="E14" s="77"/>
      <c r="F14" s="77"/>
      <c r="G14" s="4"/>
      <c r="H14" s="4"/>
    </row>
    <row r="15" spans="1:10" ht="15" x14ac:dyDescent="0.2">
      <c r="A15" s="77"/>
      <c r="B15" s="77"/>
      <c r="C15" s="77"/>
      <c r="D15" s="77"/>
      <c r="E15" s="77"/>
      <c r="F15" s="77"/>
      <c r="G15" s="4"/>
      <c r="H15" s="4"/>
    </row>
    <row r="16" spans="1:10" ht="15" x14ac:dyDescent="0.2">
      <c r="A16" s="77"/>
      <c r="B16" s="77"/>
      <c r="C16" s="77"/>
      <c r="D16" s="77"/>
      <c r="E16" s="77"/>
      <c r="F16" s="77"/>
      <c r="G16" s="4"/>
      <c r="H16" s="4"/>
    </row>
    <row r="17" spans="1:8" ht="15" x14ac:dyDescent="0.2">
      <c r="A17" s="77"/>
      <c r="B17" s="77"/>
      <c r="C17" s="77"/>
      <c r="D17" s="77"/>
      <c r="E17" s="77"/>
      <c r="F17" s="77"/>
      <c r="G17" s="4"/>
      <c r="H17" s="4"/>
    </row>
    <row r="18" spans="1:8" ht="15" x14ac:dyDescent="0.2">
      <c r="A18" s="77"/>
      <c r="B18" s="77"/>
      <c r="C18" s="77"/>
      <c r="D18" s="77"/>
      <c r="E18" s="77"/>
      <c r="F18" s="77"/>
      <c r="G18" s="4"/>
      <c r="H18" s="4"/>
    </row>
    <row r="19" spans="1:8" ht="15" x14ac:dyDescent="0.2">
      <c r="A19" s="77"/>
      <c r="B19" s="77"/>
      <c r="C19" s="77"/>
      <c r="D19" s="77"/>
      <c r="E19" s="77"/>
      <c r="F19" s="77"/>
      <c r="G19" s="4"/>
      <c r="H19" s="4"/>
    </row>
    <row r="20" spans="1:8" ht="15" x14ac:dyDescent="0.2">
      <c r="A20" s="77"/>
      <c r="B20" s="77"/>
      <c r="C20" s="77"/>
      <c r="D20" s="77"/>
      <c r="E20" s="77"/>
      <c r="F20" s="77"/>
      <c r="G20" s="4"/>
      <c r="H20" s="4"/>
    </row>
    <row r="21" spans="1:8" ht="15" x14ac:dyDescent="0.2">
      <c r="A21" s="77"/>
      <c r="B21" s="77"/>
      <c r="C21" s="77"/>
      <c r="D21" s="77"/>
      <c r="E21" s="77"/>
      <c r="F21" s="77"/>
      <c r="G21" s="4"/>
      <c r="H21" s="4"/>
    </row>
    <row r="22" spans="1:8" ht="15" x14ac:dyDescent="0.2">
      <c r="A22" s="77"/>
      <c r="B22" s="77"/>
      <c r="C22" s="77"/>
      <c r="D22" s="77"/>
      <c r="E22" s="77"/>
      <c r="F22" s="77"/>
      <c r="G22" s="4"/>
      <c r="H22" s="4"/>
    </row>
    <row r="23" spans="1:8" ht="15" x14ac:dyDescent="0.2">
      <c r="A23" s="77"/>
      <c r="B23" s="77"/>
      <c r="C23" s="77"/>
      <c r="D23" s="77"/>
      <c r="E23" s="77"/>
      <c r="F23" s="77"/>
      <c r="G23" s="4"/>
      <c r="H23" s="4"/>
    </row>
    <row r="24" spans="1:8" ht="15" x14ac:dyDescent="0.2">
      <c r="A24" s="77"/>
      <c r="B24" s="77"/>
      <c r="C24" s="77"/>
      <c r="D24" s="77"/>
      <c r="E24" s="77"/>
      <c r="F24" s="77"/>
      <c r="G24" s="4"/>
      <c r="H24" s="4"/>
    </row>
    <row r="25" spans="1:8" ht="15" x14ac:dyDescent="0.2">
      <c r="A25" s="77"/>
      <c r="B25" s="77"/>
      <c r="C25" s="77"/>
      <c r="D25" s="77"/>
      <c r="E25" s="77"/>
      <c r="F25" s="77"/>
      <c r="G25" s="4"/>
      <c r="H25" s="4"/>
    </row>
    <row r="26" spans="1:8" ht="15" x14ac:dyDescent="0.2">
      <c r="A26" s="77"/>
      <c r="B26" s="77"/>
      <c r="C26" s="77"/>
      <c r="D26" s="77"/>
      <c r="E26" s="77"/>
      <c r="F26" s="77"/>
      <c r="G26" s="4"/>
      <c r="H26" s="4"/>
    </row>
    <row r="27" spans="1:8" ht="15" x14ac:dyDescent="0.2">
      <c r="A27" s="77"/>
      <c r="B27" s="77"/>
      <c r="C27" s="77"/>
      <c r="D27" s="77"/>
      <c r="E27" s="77"/>
      <c r="F27" s="77"/>
      <c r="G27" s="4"/>
      <c r="H27" s="4"/>
    </row>
    <row r="28" spans="1:8" ht="15" x14ac:dyDescent="0.2">
      <c r="A28" s="77"/>
      <c r="B28" s="77"/>
      <c r="C28" s="77"/>
      <c r="D28" s="77"/>
      <c r="E28" s="77"/>
      <c r="F28" s="77"/>
      <c r="G28" s="4"/>
      <c r="H28" s="4"/>
    </row>
    <row r="29" spans="1:8" ht="15" x14ac:dyDescent="0.2">
      <c r="A29" s="77"/>
      <c r="B29" s="77"/>
      <c r="C29" s="77"/>
      <c r="D29" s="77"/>
      <c r="E29" s="77"/>
      <c r="F29" s="77"/>
      <c r="G29" s="4"/>
      <c r="H29" s="4"/>
    </row>
    <row r="30" spans="1:8" ht="15" x14ac:dyDescent="0.2">
      <c r="A30" s="77"/>
      <c r="B30" s="77"/>
      <c r="C30" s="77"/>
      <c r="D30" s="77"/>
      <c r="E30" s="77"/>
      <c r="F30" s="77"/>
      <c r="G30" s="4"/>
      <c r="H30" s="4"/>
    </row>
    <row r="31" spans="1:8" ht="15" x14ac:dyDescent="0.2">
      <c r="A31" s="77"/>
      <c r="B31" s="77"/>
      <c r="C31" s="77"/>
      <c r="D31" s="77"/>
      <c r="E31" s="77"/>
      <c r="F31" s="77"/>
      <c r="G31" s="4"/>
      <c r="H31" s="4"/>
    </row>
    <row r="32" spans="1:8" ht="15" x14ac:dyDescent="0.2">
      <c r="A32" s="77"/>
      <c r="B32" s="77"/>
      <c r="C32" s="77"/>
      <c r="D32" s="77"/>
      <c r="E32" s="77"/>
      <c r="F32" s="77"/>
      <c r="G32" s="4"/>
      <c r="H32" s="4"/>
    </row>
    <row r="33" spans="1:9" ht="15" x14ac:dyDescent="0.2">
      <c r="A33" s="77"/>
      <c r="B33" s="77"/>
      <c r="C33" s="77"/>
      <c r="D33" s="77"/>
      <c r="E33" s="77"/>
      <c r="F33" s="77"/>
      <c r="G33" s="4"/>
      <c r="H33" s="4"/>
    </row>
    <row r="34" spans="1:9" ht="15" x14ac:dyDescent="0.3">
      <c r="A34" s="77"/>
      <c r="B34" s="89"/>
      <c r="C34" s="89"/>
      <c r="D34" s="89"/>
      <c r="E34" s="89"/>
      <c r="F34" s="89" t="s">
        <v>306</v>
      </c>
      <c r="G34" s="76">
        <f>SUM(G9:G33)</f>
        <v>0</v>
      </c>
      <c r="H34" s="76">
        <f>SUM(H9:H33)</f>
        <v>0</v>
      </c>
    </row>
    <row r="35" spans="1:9" ht="15" x14ac:dyDescent="0.3">
      <c r="A35" s="162"/>
      <c r="B35" s="162"/>
      <c r="C35" s="162"/>
      <c r="D35" s="162"/>
      <c r="E35" s="162"/>
      <c r="F35" s="162"/>
      <c r="G35" s="162"/>
      <c r="H35" s="139"/>
      <c r="I35" s="139"/>
    </row>
    <row r="36" spans="1:9" ht="15" x14ac:dyDescent="0.3">
      <c r="A36" s="557" t="s">
        <v>442</v>
      </c>
      <c r="B36" s="557"/>
      <c r="C36" s="557"/>
      <c r="D36" s="557"/>
      <c r="E36" s="557"/>
      <c r="F36" s="557"/>
      <c r="G36" s="557"/>
      <c r="H36" s="557"/>
      <c r="I36" s="139"/>
    </row>
    <row r="37" spans="1:9" ht="15" x14ac:dyDescent="0.3">
      <c r="A37" s="245"/>
      <c r="B37" s="245"/>
      <c r="C37" s="162"/>
      <c r="D37" s="162"/>
      <c r="E37" s="162"/>
      <c r="F37" s="162"/>
      <c r="G37" s="162"/>
      <c r="H37" s="139"/>
      <c r="I37" s="139"/>
    </row>
    <row r="38" spans="1:9" ht="15" x14ac:dyDescent="0.3">
      <c r="A38" s="245"/>
      <c r="B38" s="245"/>
      <c r="C38" s="519" t="s">
        <v>1010</v>
      </c>
      <c r="D38" s="139"/>
      <c r="E38" s="139"/>
      <c r="F38" s="139"/>
      <c r="G38" s="139"/>
      <c r="H38" s="139"/>
      <c r="I38" s="139"/>
    </row>
    <row r="39" spans="1:9" ht="15" x14ac:dyDescent="0.3">
      <c r="A39" s="245"/>
      <c r="B39" s="245"/>
      <c r="C39" s="519"/>
      <c r="D39" s="144"/>
      <c r="E39" s="139"/>
      <c r="F39" s="139"/>
      <c r="G39" s="139"/>
      <c r="H39" s="139"/>
      <c r="I39" s="139"/>
    </row>
    <row r="40" spans="1:9" ht="15" x14ac:dyDescent="0.3">
      <c r="A40" s="292"/>
      <c r="B40" s="292"/>
      <c r="C40" s="519" t="s">
        <v>1009</v>
      </c>
      <c r="D40" s="139"/>
      <c r="E40" s="292"/>
      <c r="F40" s="292"/>
      <c r="G40" s="292"/>
      <c r="H40" s="292"/>
      <c r="I40" s="292"/>
    </row>
    <row r="41" spans="1:9" ht="15" x14ac:dyDescent="0.3">
      <c r="A41" s="144" t="s">
        <v>93</v>
      </c>
      <c r="B41" s="144"/>
      <c r="C41" s="139"/>
      <c r="D41" s="139"/>
      <c r="E41" s="139"/>
      <c r="F41" s="139"/>
      <c r="G41" s="139"/>
      <c r="H41" s="139"/>
      <c r="I41" s="139"/>
    </row>
    <row r="42" spans="1:9" ht="15" x14ac:dyDescent="0.3">
      <c r="A42" s="139"/>
      <c r="B42" s="139"/>
      <c r="C42" s="139"/>
      <c r="D42" s="139"/>
      <c r="E42" s="139"/>
      <c r="F42" s="139"/>
      <c r="G42" s="139"/>
      <c r="H42" s="139"/>
      <c r="I42" s="139"/>
    </row>
    <row r="43" spans="1:9" ht="15" x14ac:dyDescent="0.3">
      <c r="A43" s="139"/>
      <c r="B43" s="139"/>
      <c r="C43" s="139"/>
      <c r="D43" s="139"/>
      <c r="E43" s="139"/>
      <c r="F43" s="139"/>
      <c r="G43" s="139"/>
      <c r="H43" s="139"/>
      <c r="I43" s="145"/>
    </row>
    <row r="44" spans="1:9" ht="15" x14ac:dyDescent="0.3">
      <c r="A44" s="144"/>
      <c r="B44" s="144"/>
      <c r="C44" s="144"/>
      <c r="D44" s="144"/>
      <c r="E44" s="162"/>
      <c r="F44" s="144"/>
      <c r="G44" s="144"/>
      <c r="H44" s="139"/>
      <c r="I44" s="145"/>
    </row>
    <row r="45" spans="1:9" ht="15" x14ac:dyDescent="0.3">
      <c r="A45" s="139"/>
      <c r="B45" s="139"/>
      <c r="C45" s="139"/>
      <c r="D45" s="139"/>
      <c r="E45" s="139"/>
      <c r="F45" s="139"/>
      <c r="G45" s="139"/>
      <c r="H45" s="139"/>
      <c r="I45" s="145"/>
    </row>
    <row r="46" spans="1:9" x14ac:dyDescent="0.2">
      <c r="A46" s="146"/>
      <c r="B46" s="146"/>
      <c r="C46" s="146"/>
      <c r="D46" s="146"/>
      <c r="E46" s="146"/>
      <c r="F46" s="146"/>
      <c r="G46" s="146"/>
    </row>
  </sheetData>
  <mergeCells count="4">
    <mergeCell ref="G1:H1"/>
    <mergeCell ref="G2:H2"/>
    <mergeCell ref="A1:F1"/>
    <mergeCell ref="A36:H36"/>
  </mergeCells>
  <printOptions gridLines="1"/>
  <pageMargins left="0.25" right="0.25" top="0.75" bottom="0.75" header="0.3" footer="0.3"/>
  <pageSetup scale="81"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L45"/>
  <sheetViews>
    <sheetView view="pageBreakPreview" zoomScale="70" zoomScaleSheetLayoutView="70" workbookViewId="0">
      <selection activeCell="C41" sqref="C41:C43"/>
    </sheetView>
  </sheetViews>
  <sheetFormatPr defaultColWidth="9.140625" defaultRowHeight="12.75" x14ac:dyDescent="0.2"/>
  <cols>
    <col min="1" max="1" width="5.42578125" style="164" customWidth="1"/>
    <col min="2" max="2" width="27.5703125" style="164" customWidth="1"/>
    <col min="3" max="3" width="19.28515625" style="164" customWidth="1"/>
    <col min="4" max="4" width="16.85546875" style="164" customWidth="1"/>
    <col min="5" max="5" width="40" style="164" customWidth="1"/>
    <col min="6" max="6" width="17" style="164" customWidth="1"/>
    <col min="7" max="7" width="13.7109375" style="164" customWidth="1"/>
    <col min="8" max="8" width="19.42578125" style="164" bestFit="1" customWidth="1"/>
    <col min="9" max="9" width="18.5703125" style="164" bestFit="1" customWidth="1"/>
    <col min="10" max="10" width="16.7109375" style="164" customWidth="1"/>
    <col min="11" max="11" width="17.7109375" style="164" customWidth="1"/>
    <col min="12" max="12" width="12.85546875" style="164" customWidth="1"/>
    <col min="13" max="16384" width="9.140625" style="164"/>
  </cols>
  <sheetData>
    <row r="2" spans="1:12" ht="15" x14ac:dyDescent="0.3">
      <c r="A2" s="561" t="s">
        <v>395</v>
      </c>
      <c r="B2" s="561"/>
      <c r="C2" s="561"/>
      <c r="D2" s="561"/>
      <c r="E2" s="246"/>
      <c r="F2" s="67"/>
      <c r="G2" s="67"/>
      <c r="H2" s="67"/>
      <c r="I2" s="67"/>
      <c r="J2" s="249"/>
      <c r="K2" s="248"/>
      <c r="L2" s="248" t="s">
        <v>94</v>
      </c>
    </row>
    <row r="3" spans="1:12" ht="15" x14ac:dyDescent="0.3">
      <c r="A3" s="66" t="s">
        <v>123</v>
      </c>
      <c r="B3" s="65"/>
      <c r="C3" s="67"/>
      <c r="D3" s="67"/>
      <c r="E3" s="67"/>
      <c r="F3" s="67"/>
      <c r="G3" s="67"/>
      <c r="H3" s="67"/>
      <c r="I3" s="67"/>
      <c r="J3" s="249"/>
      <c r="K3" s="534" t="str">
        <f>'ფორმა N1'!L2</f>
        <v>01/01/2023-12/31/2023</v>
      </c>
      <c r="L3" s="534"/>
    </row>
    <row r="4" spans="1:12" ht="15" x14ac:dyDescent="0.3">
      <c r="A4" s="66"/>
      <c r="B4" s="66"/>
      <c r="C4" s="65"/>
      <c r="D4" s="65"/>
      <c r="E4" s="65"/>
      <c r="F4" s="65"/>
      <c r="G4" s="65"/>
      <c r="H4" s="65"/>
      <c r="I4" s="65"/>
      <c r="J4" s="249"/>
      <c r="K4" s="249"/>
      <c r="L4" s="249"/>
    </row>
    <row r="5" spans="1:12" ht="15" x14ac:dyDescent="0.3">
      <c r="A5" s="67" t="s">
        <v>248</v>
      </c>
      <c r="B5" s="67"/>
      <c r="C5" s="67"/>
      <c r="D5" s="67"/>
      <c r="E5" s="67"/>
      <c r="F5" s="67"/>
      <c r="G5" s="67"/>
      <c r="H5" s="67"/>
      <c r="I5" s="67"/>
      <c r="J5" s="66"/>
      <c r="K5" s="66"/>
      <c r="L5" s="66"/>
    </row>
    <row r="6" spans="1:12" ht="15" x14ac:dyDescent="0.3">
      <c r="A6" s="70" t="str">
        <f>'ფორმა N1'!D4</f>
        <v>მპგ კონსერვატიული მოძრაობა ალტ/ინფო</v>
      </c>
      <c r="B6" s="70"/>
      <c r="C6" s="70"/>
      <c r="D6" s="70"/>
      <c r="E6" s="70"/>
      <c r="F6" s="70"/>
      <c r="G6" s="70"/>
      <c r="H6" s="70"/>
      <c r="I6" s="70"/>
      <c r="J6" s="71"/>
      <c r="K6" s="71"/>
    </row>
    <row r="7" spans="1:12" ht="15" x14ac:dyDescent="0.3">
      <c r="A7" s="67"/>
      <c r="B7" s="67"/>
      <c r="C7" s="67"/>
      <c r="D7" s="67"/>
      <c r="E7" s="67"/>
      <c r="F7" s="67"/>
      <c r="G7" s="67"/>
      <c r="H7" s="67"/>
      <c r="I7" s="67"/>
      <c r="J7" s="66"/>
      <c r="K7" s="66"/>
      <c r="L7" s="66"/>
    </row>
    <row r="8" spans="1:12" ht="15" x14ac:dyDescent="0.2">
      <c r="A8" s="244"/>
      <c r="B8" s="244"/>
      <c r="C8" s="244"/>
      <c r="D8" s="244"/>
      <c r="E8" s="244"/>
      <c r="F8" s="244"/>
      <c r="G8" s="244"/>
      <c r="H8" s="244"/>
      <c r="I8" s="244"/>
      <c r="J8" s="68"/>
      <c r="K8" s="68"/>
      <c r="L8" s="68"/>
    </row>
    <row r="9" spans="1:12" ht="45" x14ac:dyDescent="0.2">
      <c r="A9" s="80" t="s">
        <v>64</v>
      </c>
      <c r="B9" s="80" t="s">
        <v>376</v>
      </c>
      <c r="C9" s="80" t="s">
        <v>377</v>
      </c>
      <c r="D9" s="80" t="s">
        <v>378</v>
      </c>
      <c r="E9" s="80" t="s">
        <v>379</v>
      </c>
      <c r="F9" s="80" t="s">
        <v>380</v>
      </c>
      <c r="G9" s="80" t="s">
        <v>381</v>
      </c>
      <c r="H9" s="80" t="s">
        <v>397</v>
      </c>
      <c r="I9" s="80" t="s">
        <v>382</v>
      </c>
      <c r="J9" s="80" t="s">
        <v>383</v>
      </c>
      <c r="K9" s="80" t="s">
        <v>384</v>
      </c>
      <c r="L9" s="80" t="s">
        <v>287</v>
      </c>
    </row>
    <row r="10" spans="1:12" ht="15" x14ac:dyDescent="0.2">
      <c r="A10" s="88">
        <v>2</v>
      </c>
      <c r="B10" s="337"/>
      <c r="C10" s="88"/>
      <c r="D10" s="88"/>
      <c r="E10" s="88"/>
      <c r="F10" s="88"/>
      <c r="G10" s="88"/>
      <c r="H10" s="88"/>
      <c r="I10" s="430"/>
      <c r="J10" s="4"/>
      <c r="K10" s="4"/>
      <c r="L10" s="88"/>
    </row>
    <row r="11" spans="1:12" ht="15" x14ac:dyDescent="0.2">
      <c r="A11" s="88">
        <v>4</v>
      </c>
      <c r="B11" s="337"/>
      <c r="C11" s="77"/>
      <c r="D11" s="77"/>
      <c r="E11" s="77"/>
      <c r="F11" s="77"/>
      <c r="G11" s="77"/>
      <c r="H11" s="77"/>
      <c r="I11" s="77"/>
      <c r="J11" s="4"/>
      <c r="K11" s="4"/>
      <c r="L11" s="77"/>
    </row>
    <row r="12" spans="1:12" ht="15" x14ac:dyDescent="0.2">
      <c r="A12" s="88">
        <v>5</v>
      </c>
      <c r="B12" s="337"/>
      <c r="C12" s="77"/>
      <c r="D12" s="77"/>
      <c r="E12" s="77"/>
      <c r="F12" s="77"/>
      <c r="G12" s="77"/>
      <c r="H12" s="77"/>
      <c r="I12" s="77"/>
      <c r="J12" s="4"/>
      <c r="K12" s="4"/>
      <c r="L12" s="77"/>
    </row>
    <row r="13" spans="1:12" ht="15" x14ac:dyDescent="0.2">
      <c r="A13" s="88">
        <v>6</v>
      </c>
      <c r="B13" s="337"/>
      <c r="C13" s="77"/>
      <c r="D13" s="77"/>
      <c r="E13" s="88"/>
      <c r="F13" s="77"/>
      <c r="G13" s="77"/>
      <c r="H13" s="77"/>
      <c r="I13" s="77"/>
      <c r="J13" s="4"/>
      <c r="K13" s="4"/>
      <c r="L13" s="77"/>
    </row>
    <row r="14" spans="1:12" ht="15" x14ac:dyDescent="0.2">
      <c r="A14" s="88">
        <v>7</v>
      </c>
      <c r="B14" s="337"/>
      <c r="C14" s="77"/>
      <c r="D14" s="77"/>
      <c r="E14" s="77"/>
      <c r="F14" s="77"/>
      <c r="G14" s="77"/>
      <c r="H14" s="77"/>
      <c r="I14" s="77"/>
      <c r="J14" s="4"/>
      <c r="K14" s="4"/>
      <c r="L14" s="77"/>
    </row>
    <row r="15" spans="1:12" ht="15" x14ac:dyDescent="0.2">
      <c r="A15" s="88">
        <v>8</v>
      </c>
      <c r="B15" s="337"/>
      <c r="C15" s="77"/>
      <c r="D15" s="77"/>
      <c r="E15" s="77"/>
      <c r="F15" s="77"/>
      <c r="G15" s="77"/>
      <c r="H15" s="77"/>
      <c r="I15" s="77"/>
      <c r="J15" s="4"/>
      <c r="K15" s="4"/>
      <c r="L15" s="77"/>
    </row>
    <row r="16" spans="1:12" ht="15" x14ac:dyDescent="0.2">
      <c r="A16" s="88">
        <v>9</v>
      </c>
      <c r="B16" s="337"/>
      <c r="C16" s="77"/>
      <c r="D16" s="77"/>
      <c r="E16" s="77"/>
      <c r="F16" s="77"/>
      <c r="G16" s="77"/>
      <c r="H16" s="77"/>
      <c r="I16" s="77"/>
      <c r="J16" s="4"/>
      <c r="K16" s="4"/>
      <c r="L16" s="77"/>
    </row>
    <row r="17" spans="1:12" ht="15" x14ac:dyDescent="0.2">
      <c r="A17" s="88">
        <v>10</v>
      </c>
      <c r="B17" s="337"/>
      <c r="C17" s="77"/>
      <c r="D17" s="77"/>
      <c r="E17" s="77"/>
      <c r="F17" s="77"/>
      <c r="G17" s="77"/>
      <c r="H17" s="77"/>
      <c r="I17" s="77"/>
      <c r="J17" s="4"/>
      <c r="K17" s="4"/>
      <c r="L17" s="77"/>
    </row>
    <row r="18" spans="1:12" ht="15" x14ac:dyDescent="0.2">
      <c r="A18" s="88">
        <v>11</v>
      </c>
      <c r="B18" s="337"/>
      <c r="C18" s="77"/>
      <c r="D18" s="77"/>
      <c r="E18" s="77"/>
      <c r="F18" s="77"/>
      <c r="G18" s="77"/>
      <c r="H18" s="77"/>
      <c r="I18" s="77"/>
      <c r="J18" s="4"/>
      <c r="K18" s="4"/>
      <c r="L18" s="77"/>
    </row>
    <row r="19" spans="1:12" ht="15" x14ac:dyDescent="0.2">
      <c r="A19" s="88">
        <v>12</v>
      </c>
      <c r="B19" s="337"/>
      <c r="C19" s="77"/>
      <c r="D19" s="77"/>
      <c r="E19" s="77"/>
      <c r="F19" s="77"/>
      <c r="G19" s="77"/>
      <c r="H19" s="77"/>
      <c r="I19" s="77"/>
      <c r="J19" s="4"/>
      <c r="K19" s="4"/>
      <c r="L19" s="77"/>
    </row>
    <row r="20" spans="1:12" ht="15" x14ac:dyDescent="0.2">
      <c r="A20" s="88">
        <v>13</v>
      </c>
      <c r="B20" s="337"/>
      <c r="C20" s="77"/>
      <c r="D20" s="77"/>
      <c r="E20" s="77"/>
      <c r="F20" s="77"/>
      <c r="G20" s="77"/>
      <c r="H20" s="77"/>
      <c r="I20" s="77"/>
      <c r="J20" s="4"/>
      <c r="K20" s="4"/>
      <c r="L20" s="77"/>
    </row>
    <row r="21" spans="1:12" ht="15" x14ac:dyDescent="0.2">
      <c r="A21" s="88">
        <v>14</v>
      </c>
      <c r="B21" s="337"/>
      <c r="C21" s="77"/>
      <c r="D21" s="77"/>
      <c r="E21" s="77"/>
      <c r="F21" s="77"/>
      <c r="G21" s="77"/>
      <c r="H21" s="77"/>
      <c r="I21" s="77"/>
      <c r="J21" s="4"/>
      <c r="K21" s="4"/>
      <c r="L21" s="77"/>
    </row>
    <row r="22" spans="1:12" ht="15" x14ac:dyDescent="0.2">
      <c r="A22" s="88">
        <v>15</v>
      </c>
      <c r="B22" s="337"/>
      <c r="C22" s="77"/>
      <c r="D22" s="77"/>
      <c r="E22" s="77"/>
      <c r="F22" s="77"/>
      <c r="G22" s="77"/>
      <c r="H22" s="77"/>
      <c r="I22" s="77"/>
      <c r="J22" s="4"/>
      <c r="K22" s="4"/>
      <c r="L22" s="77"/>
    </row>
    <row r="23" spans="1:12" ht="15" x14ac:dyDescent="0.2">
      <c r="A23" s="88">
        <v>16</v>
      </c>
      <c r="B23" s="337"/>
      <c r="C23" s="77"/>
      <c r="D23" s="77"/>
      <c r="E23" s="77"/>
      <c r="F23" s="77"/>
      <c r="G23" s="77"/>
      <c r="H23" s="77"/>
      <c r="I23" s="77"/>
      <c r="J23" s="4"/>
      <c r="K23" s="4"/>
      <c r="L23" s="77"/>
    </row>
    <row r="24" spans="1:12" ht="15" x14ac:dyDescent="0.2">
      <c r="A24" s="88">
        <v>17</v>
      </c>
      <c r="B24" s="337"/>
      <c r="C24" s="77"/>
      <c r="D24" s="77"/>
      <c r="E24" s="77"/>
      <c r="F24" s="77"/>
      <c r="G24" s="77"/>
      <c r="H24" s="77"/>
      <c r="I24" s="77"/>
      <c r="J24" s="4"/>
      <c r="K24" s="4"/>
      <c r="L24" s="77"/>
    </row>
    <row r="25" spans="1:12" ht="15" x14ac:dyDescent="0.2">
      <c r="A25" s="88">
        <v>18</v>
      </c>
      <c r="B25" s="337"/>
      <c r="C25" s="77"/>
      <c r="D25" s="77"/>
      <c r="E25" s="77"/>
      <c r="F25" s="77"/>
      <c r="G25" s="77"/>
      <c r="H25" s="77"/>
      <c r="I25" s="77"/>
      <c r="J25" s="4"/>
      <c r="K25" s="4"/>
      <c r="L25" s="77"/>
    </row>
    <row r="26" spans="1:12" ht="15" x14ac:dyDescent="0.2">
      <c r="A26" s="88">
        <v>19</v>
      </c>
      <c r="B26" s="337"/>
      <c r="C26" s="77"/>
      <c r="D26" s="77"/>
      <c r="E26" s="77"/>
      <c r="F26" s="77"/>
      <c r="G26" s="77"/>
      <c r="H26" s="77"/>
      <c r="I26" s="77"/>
      <c r="J26" s="4"/>
      <c r="K26" s="4"/>
      <c r="L26" s="77"/>
    </row>
    <row r="27" spans="1:12" ht="15" x14ac:dyDescent="0.2">
      <c r="A27" s="88">
        <v>20</v>
      </c>
      <c r="B27" s="337"/>
      <c r="C27" s="77"/>
      <c r="D27" s="77"/>
      <c r="E27" s="77"/>
      <c r="F27" s="77"/>
      <c r="G27" s="77"/>
      <c r="H27" s="77"/>
      <c r="I27" s="77"/>
      <c r="J27" s="4"/>
      <c r="K27" s="4"/>
      <c r="L27" s="77"/>
    </row>
    <row r="28" spans="1:12" ht="15" x14ac:dyDescent="0.2">
      <c r="A28" s="88">
        <v>21</v>
      </c>
      <c r="B28" s="337"/>
      <c r="C28" s="77"/>
      <c r="D28" s="77"/>
      <c r="E28" s="77"/>
      <c r="F28" s="77"/>
      <c r="G28" s="77"/>
      <c r="H28" s="77"/>
      <c r="I28" s="77"/>
      <c r="J28" s="4"/>
      <c r="K28" s="4"/>
      <c r="L28" s="77"/>
    </row>
    <row r="29" spans="1:12" ht="15" x14ac:dyDescent="0.2">
      <c r="A29" s="88">
        <v>22</v>
      </c>
      <c r="B29" s="337"/>
      <c r="C29" s="77"/>
      <c r="D29" s="77"/>
      <c r="E29" s="77"/>
      <c r="F29" s="77"/>
      <c r="G29" s="77"/>
      <c r="H29" s="77"/>
      <c r="I29" s="77"/>
      <c r="J29" s="4"/>
      <c r="K29" s="4"/>
      <c r="L29" s="77"/>
    </row>
    <row r="30" spans="1:12" ht="15" x14ac:dyDescent="0.2">
      <c r="A30" s="88">
        <v>23</v>
      </c>
      <c r="B30" s="337"/>
      <c r="C30" s="77"/>
      <c r="D30" s="77"/>
      <c r="E30" s="77"/>
      <c r="F30" s="77"/>
      <c r="G30" s="77"/>
      <c r="H30" s="77"/>
      <c r="I30" s="77"/>
      <c r="J30" s="4"/>
      <c r="K30" s="4"/>
      <c r="L30" s="77"/>
    </row>
    <row r="31" spans="1:12" ht="15" x14ac:dyDescent="0.2">
      <c r="A31" s="88">
        <v>24</v>
      </c>
      <c r="B31" s="337"/>
      <c r="C31" s="77"/>
      <c r="D31" s="77"/>
      <c r="E31" s="77"/>
      <c r="F31" s="77"/>
      <c r="G31" s="77"/>
      <c r="H31" s="77"/>
      <c r="I31" s="77"/>
      <c r="J31" s="4"/>
      <c r="K31" s="4"/>
      <c r="L31" s="77"/>
    </row>
    <row r="32" spans="1:12" ht="15" x14ac:dyDescent="0.2">
      <c r="A32" s="77" t="s">
        <v>250</v>
      </c>
      <c r="B32" s="337"/>
      <c r="C32" s="77"/>
      <c r="D32" s="77"/>
      <c r="E32" s="77"/>
      <c r="F32" s="77"/>
      <c r="G32" s="77"/>
      <c r="H32" s="77"/>
      <c r="I32" s="77"/>
      <c r="J32" s="4"/>
      <c r="K32" s="4"/>
      <c r="L32" s="77"/>
    </row>
    <row r="33" spans="1:12" ht="15" x14ac:dyDescent="0.3">
      <c r="A33" s="236"/>
      <c r="B33" s="345"/>
      <c r="C33" s="237"/>
      <c r="D33" s="237"/>
      <c r="E33" s="237"/>
      <c r="F33" s="237"/>
      <c r="G33" s="236"/>
      <c r="H33" s="236"/>
      <c r="I33" s="236"/>
      <c r="J33" s="236" t="s">
        <v>385</v>
      </c>
      <c r="K33" s="238">
        <f>SUM(K10:K32)</f>
        <v>0</v>
      </c>
      <c r="L33" s="236"/>
    </row>
    <row r="34" spans="1:12" ht="15" x14ac:dyDescent="0.3">
      <c r="A34" s="239"/>
      <c r="B34" s="239"/>
      <c r="C34" s="239"/>
      <c r="D34" s="239"/>
      <c r="E34" s="239"/>
      <c r="F34" s="239"/>
      <c r="G34" s="239"/>
      <c r="H34" s="239"/>
      <c r="I34" s="239"/>
      <c r="J34" s="239"/>
      <c r="K34" s="145"/>
      <c r="L34" s="281"/>
    </row>
    <row r="35" spans="1:12" ht="30.75" customHeight="1" x14ac:dyDescent="0.2">
      <c r="A35" s="565" t="s">
        <v>482</v>
      </c>
      <c r="B35" s="565"/>
      <c r="C35" s="565"/>
      <c r="D35" s="565"/>
      <c r="E35" s="565"/>
      <c r="F35" s="565"/>
      <c r="G35" s="565"/>
      <c r="H35" s="565"/>
      <c r="I35" s="565"/>
      <c r="J35" s="565"/>
      <c r="K35" s="565"/>
      <c r="L35" s="565"/>
    </row>
    <row r="36" spans="1:12" ht="15" x14ac:dyDescent="0.2">
      <c r="A36" s="558" t="s">
        <v>443</v>
      </c>
      <c r="B36" s="558"/>
      <c r="C36" s="558"/>
      <c r="D36" s="558"/>
      <c r="E36" s="558"/>
      <c r="F36" s="558"/>
      <c r="G36" s="558"/>
      <c r="H36" s="558"/>
      <c r="I36" s="558"/>
      <c r="J36" s="558"/>
      <c r="K36" s="558"/>
      <c r="L36" s="558"/>
    </row>
    <row r="37" spans="1:12" ht="15" x14ac:dyDescent="0.2">
      <c r="A37" s="558" t="s">
        <v>462</v>
      </c>
      <c r="B37" s="558"/>
      <c r="C37" s="558"/>
      <c r="D37" s="558"/>
      <c r="E37" s="558"/>
      <c r="F37" s="558"/>
      <c r="G37" s="558"/>
      <c r="H37" s="558"/>
      <c r="I37" s="558"/>
      <c r="J37" s="558"/>
      <c r="K37" s="558"/>
      <c r="L37" s="558"/>
    </row>
    <row r="38" spans="1:12" ht="15" x14ac:dyDescent="0.2">
      <c r="A38" s="558" t="s">
        <v>444</v>
      </c>
      <c r="B38" s="558"/>
      <c r="C38" s="558"/>
      <c r="D38" s="558"/>
      <c r="E38" s="558"/>
      <c r="F38" s="558"/>
      <c r="G38" s="558"/>
      <c r="H38" s="558"/>
      <c r="I38" s="558"/>
      <c r="J38" s="558"/>
      <c r="K38" s="558"/>
      <c r="L38" s="558"/>
    </row>
    <row r="39" spans="1:12" ht="33.75" customHeight="1" x14ac:dyDescent="0.2">
      <c r="A39" s="559" t="s">
        <v>445</v>
      </c>
      <c r="B39" s="559"/>
      <c r="C39" s="559"/>
      <c r="D39" s="559"/>
      <c r="E39" s="559"/>
      <c r="F39" s="559"/>
      <c r="G39" s="559"/>
      <c r="H39" s="559"/>
      <c r="I39" s="559"/>
      <c r="J39" s="559"/>
      <c r="K39" s="559"/>
      <c r="L39" s="559"/>
    </row>
    <row r="40" spans="1:12" x14ac:dyDescent="0.2">
      <c r="A40" s="292"/>
      <c r="B40" s="292"/>
      <c r="C40" s="292"/>
      <c r="D40" s="292"/>
      <c r="E40" s="292"/>
      <c r="F40" s="292"/>
      <c r="G40" s="292"/>
      <c r="H40" s="292"/>
      <c r="I40" s="292"/>
      <c r="J40" s="292"/>
      <c r="K40" s="292"/>
    </row>
    <row r="41" spans="1:12" ht="15" x14ac:dyDescent="0.3">
      <c r="A41" s="562" t="s">
        <v>93</v>
      </c>
      <c r="B41" s="562"/>
      <c r="C41" s="519" t="s">
        <v>1010</v>
      </c>
      <c r="D41" s="139"/>
      <c r="E41" s="339"/>
      <c r="F41" s="338"/>
      <c r="G41" s="338"/>
      <c r="H41" s="338"/>
      <c r="I41" s="338"/>
      <c r="J41" s="338"/>
      <c r="K41" s="139"/>
    </row>
    <row r="42" spans="1:12" ht="15" x14ac:dyDescent="0.3">
      <c r="A42" s="338"/>
      <c r="B42" s="339"/>
      <c r="C42" s="519"/>
      <c r="D42" s="144"/>
      <c r="E42" s="339"/>
      <c r="F42" s="338"/>
      <c r="G42" s="338"/>
      <c r="H42" s="338"/>
      <c r="I42" s="338"/>
      <c r="J42" s="340"/>
      <c r="K42" s="139"/>
    </row>
    <row r="43" spans="1:12" ht="15" customHeight="1" x14ac:dyDescent="0.3">
      <c r="A43" s="338"/>
      <c r="B43" s="339"/>
      <c r="C43" s="519" t="s">
        <v>1009</v>
      </c>
      <c r="D43" s="139"/>
      <c r="E43" s="341"/>
      <c r="F43" s="342"/>
      <c r="G43" s="563"/>
      <c r="H43" s="563"/>
      <c r="I43" s="563"/>
      <c r="J43" s="343"/>
      <c r="K43" s="139"/>
    </row>
    <row r="44" spans="1:12" ht="15" x14ac:dyDescent="0.3">
      <c r="A44" s="338"/>
      <c r="B44" s="339"/>
      <c r="C44" s="338"/>
      <c r="D44" s="339"/>
      <c r="E44" s="339"/>
      <c r="F44" s="338"/>
      <c r="G44" s="564"/>
      <c r="H44" s="564"/>
      <c r="I44" s="564"/>
      <c r="J44" s="343"/>
      <c r="K44" s="139"/>
    </row>
    <row r="45" spans="1:12" ht="15" x14ac:dyDescent="0.3">
      <c r="A45" s="338"/>
      <c r="B45" s="339"/>
      <c r="C45" s="560"/>
      <c r="D45" s="560"/>
      <c r="E45" s="341"/>
      <c r="F45" s="342"/>
      <c r="G45" s="338"/>
      <c r="H45" s="338"/>
      <c r="I45" s="338"/>
      <c r="J45" s="338"/>
      <c r="K45" s="139"/>
    </row>
  </sheetData>
  <mergeCells count="10">
    <mergeCell ref="A38:L38"/>
    <mergeCell ref="A39:L39"/>
    <mergeCell ref="C45:D45"/>
    <mergeCell ref="A2:D2"/>
    <mergeCell ref="K3:L3"/>
    <mergeCell ref="A41:B41"/>
    <mergeCell ref="G43:I44"/>
    <mergeCell ref="A35:L35"/>
    <mergeCell ref="A36:L36"/>
    <mergeCell ref="A37:L37"/>
  </mergeCells>
  <dataValidations count="1">
    <dataValidation type="list" allowBlank="1" showInputMessage="1" showErrorMessage="1" sqref="B10:B33" xr:uid="{00000000-0002-0000-0800-000000000000}">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1"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89"/>
  <sheetViews>
    <sheetView showGridLines="0" view="pageBreakPreview" topLeftCell="A65" zoomScale="80" zoomScaleSheetLayoutView="80" workbookViewId="0">
      <selection activeCell="B84" sqref="B84"/>
    </sheetView>
  </sheetViews>
  <sheetFormatPr defaultColWidth="9.140625" defaultRowHeight="15" x14ac:dyDescent="0.3"/>
  <cols>
    <col min="1" max="1" width="15.7109375" style="20" customWidth="1"/>
    <col min="2" max="2" width="74.140625" style="20" customWidth="1"/>
    <col min="3" max="3" width="14.85546875" style="20" customWidth="1"/>
    <col min="4" max="4" width="13.28515625" style="20" customWidth="1"/>
    <col min="5" max="5" width="0.7109375" style="20" customWidth="1"/>
    <col min="6" max="16384" width="9.140625" style="20"/>
  </cols>
  <sheetData>
    <row r="1" spans="1:12" x14ac:dyDescent="0.3">
      <c r="A1" s="65" t="s">
        <v>275</v>
      </c>
      <c r="B1" s="101"/>
      <c r="C1" s="536" t="s">
        <v>94</v>
      </c>
      <c r="D1" s="536"/>
      <c r="E1" s="131"/>
    </row>
    <row r="2" spans="1:12" x14ac:dyDescent="0.3">
      <c r="A2" s="66" t="s">
        <v>123</v>
      </c>
      <c r="B2" s="101"/>
      <c r="C2" s="534" t="str">
        <f>'ფორმა N1'!L2</f>
        <v>01/01/2023-12/31/2023</v>
      </c>
      <c r="D2" s="535"/>
      <c r="E2" s="131"/>
    </row>
    <row r="3" spans="1:12" x14ac:dyDescent="0.3">
      <c r="A3" s="66"/>
      <c r="B3" s="101"/>
      <c r="C3" s="249"/>
      <c r="D3" s="249"/>
      <c r="E3" s="131"/>
    </row>
    <row r="4" spans="1:12" s="2" customFormat="1" x14ac:dyDescent="0.3">
      <c r="A4" s="67" t="s">
        <v>248</v>
      </c>
      <c r="B4" s="67"/>
      <c r="C4" s="66"/>
      <c r="D4" s="66"/>
      <c r="E4" s="97"/>
      <c r="L4" s="20"/>
    </row>
    <row r="5" spans="1:12" s="2" customFormat="1" x14ac:dyDescent="0.3">
      <c r="A5" s="106" t="str">
        <f>'ფორმა N1'!D4</f>
        <v>მპგ კონსერვატიული მოძრაობა ალტ/ინფო</v>
      </c>
      <c r="B5" s="99"/>
      <c r="C5" s="55"/>
      <c r="D5" s="55"/>
      <c r="E5" s="97"/>
    </row>
    <row r="6" spans="1:12" s="2" customFormat="1" x14ac:dyDescent="0.3">
      <c r="A6" s="67"/>
      <c r="B6" s="67"/>
      <c r="C6" s="66"/>
      <c r="D6" s="66"/>
      <c r="E6" s="97"/>
    </row>
    <row r="7" spans="1:12" s="6" customFormat="1" x14ac:dyDescent="0.3">
      <c r="A7" s="244"/>
      <c r="B7" s="244"/>
      <c r="C7" s="68"/>
      <c r="D7" s="68"/>
      <c r="E7" s="132"/>
    </row>
    <row r="8" spans="1:12" s="6" customFormat="1" ht="30" x14ac:dyDescent="0.3">
      <c r="A8" s="95" t="s">
        <v>64</v>
      </c>
      <c r="B8" s="69" t="s">
        <v>11</v>
      </c>
      <c r="C8" s="69" t="s">
        <v>10</v>
      </c>
      <c r="D8" s="69" t="s">
        <v>9</v>
      </c>
      <c r="E8" s="132"/>
    </row>
    <row r="9" spans="1:12" s="9" customFormat="1" ht="18" x14ac:dyDescent="0.2">
      <c r="A9" s="13">
        <v>1</v>
      </c>
      <c r="B9" s="13" t="s">
        <v>57</v>
      </c>
      <c r="C9" s="72">
        <f>SUM(C10,C14,C54,C57,C58,C59,C76)</f>
        <v>0</v>
      </c>
      <c r="D9" s="72">
        <f>SUM(D10,D14,D54,D57,D58,D59,D65,D72,D73)</f>
        <v>0</v>
      </c>
      <c r="E9" s="133"/>
    </row>
    <row r="10" spans="1:12" s="9" customFormat="1" ht="18" x14ac:dyDescent="0.2">
      <c r="A10" s="14">
        <v>1.1000000000000001</v>
      </c>
      <c r="B10" s="14" t="s">
        <v>58</v>
      </c>
      <c r="C10" s="74">
        <f>SUM(C11:C13)</f>
        <v>0</v>
      </c>
      <c r="D10" s="74">
        <f>SUM(D11:D13)</f>
        <v>0</v>
      </c>
      <c r="E10" s="133"/>
    </row>
    <row r="11" spans="1:12" s="9" customFormat="1" ht="16.5" customHeight="1" x14ac:dyDescent="0.2">
      <c r="A11" s="16" t="s">
        <v>30</v>
      </c>
      <c r="B11" s="16" t="s">
        <v>59</v>
      </c>
      <c r="C11" s="29"/>
      <c r="D11" s="30"/>
      <c r="E11" s="133"/>
    </row>
    <row r="12" spans="1:12" ht="16.5" customHeight="1" x14ac:dyDescent="0.3">
      <c r="A12" s="16" t="s">
        <v>31</v>
      </c>
      <c r="B12" s="16" t="s">
        <v>0</v>
      </c>
      <c r="C12" s="29"/>
      <c r="D12" s="30"/>
      <c r="E12" s="131"/>
    </row>
    <row r="13" spans="1:12" s="3" customFormat="1" x14ac:dyDescent="0.2">
      <c r="A13" s="344" t="s">
        <v>71</v>
      </c>
      <c r="B13" s="78" t="s">
        <v>467</v>
      </c>
      <c r="C13" s="4"/>
      <c r="D13" s="4"/>
      <c r="E13" s="85"/>
    </row>
    <row r="14" spans="1:12" x14ac:dyDescent="0.3">
      <c r="A14" s="14">
        <v>1.2</v>
      </c>
      <c r="B14" s="14" t="s">
        <v>60</v>
      </c>
      <c r="C14" s="74">
        <f>SUM(C15,C18,C30:C33,C36,C37,C44,C45,C46,C47,C48,C52,C53)</f>
        <v>0</v>
      </c>
      <c r="D14" s="74">
        <f>SUM(D15,D18,D30:D33,D36,D37,D44,D45,D46,D47,D48,D52,D53)</f>
        <v>0</v>
      </c>
      <c r="E14" s="131"/>
    </row>
    <row r="15" spans="1:12" x14ac:dyDescent="0.3">
      <c r="A15" s="16" t="s">
        <v>32</v>
      </c>
      <c r="B15" s="16" t="s">
        <v>1</v>
      </c>
      <c r="C15" s="73">
        <f>SUM(C16:C17)</f>
        <v>0</v>
      </c>
      <c r="D15" s="73">
        <f>SUM(D16:D17)</f>
        <v>0</v>
      </c>
      <c r="E15" s="131"/>
    </row>
    <row r="16" spans="1:12" ht="17.25" customHeight="1" x14ac:dyDescent="0.3">
      <c r="A16" s="17" t="s">
        <v>84</v>
      </c>
      <c r="B16" s="17" t="s">
        <v>61</v>
      </c>
      <c r="C16" s="31"/>
      <c r="D16" s="32"/>
      <c r="E16" s="131"/>
    </row>
    <row r="17" spans="1:5" ht="17.25" customHeight="1" x14ac:dyDescent="0.3">
      <c r="A17" s="17" t="s">
        <v>85</v>
      </c>
      <c r="B17" s="17" t="s">
        <v>62</v>
      </c>
      <c r="C17" s="31"/>
      <c r="D17" s="32"/>
      <c r="E17" s="131"/>
    </row>
    <row r="18" spans="1:5" x14ac:dyDescent="0.3">
      <c r="A18" s="16" t="s">
        <v>33</v>
      </c>
      <c r="B18" s="16" t="s">
        <v>2</v>
      </c>
      <c r="C18" s="73">
        <f>SUM(C19:C24,C29)</f>
        <v>0</v>
      </c>
      <c r="D18" s="73">
        <f>SUM(D19:D24,D29)</f>
        <v>0</v>
      </c>
      <c r="E18" s="131"/>
    </row>
    <row r="19" spans="1:5" ht="30" x14ac:dyDescent="0.3">
      <c r="A19" s="17" t="s">
        <v>12</v>
      </c>
      <c r="B19" s="17" t="s">
        <v>230</v>
      </c>
      <c r="C19" s="33"/>
      <c r="D19" s="34"/>
      <c r="E19" s="131"/>
    </row>
    <row r="20" spans="1:5" x14ac:dyDescent="0.3">
      <c r="A20" s="17" t="s">
        <v>13</v>
      </c>
      <c r="B20" s="17" t="s">
        <v>14</v>
      </c>
      <c r="C20" s="33"/>
      <c r="D20" s="35"/>
      <c r="E20" s="131"/>
    </row>
    <row r="21" spans="1:5" ht="30" x14ac:dyDescent="0.3">
      <c r="A21" s="17" t="s">
        <v>255</v>
      </c>
      <c r="B21" s="17" t="s">
        <v>22</v>
      </c>
      <c r="C21" s="33"/>
      <c r="D21" s="36"/>
      <c r="E21" s="131"/>
    </row>
    <row r="22" spans="1:5" x14ac:dyDescent="0.3">
      <c r="A22" s="17" t="s">
        <v>256</v>
      </c>
      <c r="B22" s="17" t="s">
        <v>15</v>
      </c>
      <c r="C22" s="33"/>
      <c r="D22" s="36"/>
      <c r="E22" s="131"/>
    </row>
    <row r="23" spans="1:5" x14ac:dyDescent="0.3">
      <c r="A23" s="17" t="s">
        <v>257</v>
      </c>
      <c r="B23" s="17" t="s">
        <v>16</v>
      </c>
      <c r="C23" s="33"/>
      <c r="D23" s="36"/>
      <c r="E23" s="131"/>
    </row>
    <row r="24" spans="1:5" x14ac:dyDescent="0.3">
      <c r="A24" s="17" t="s">
        <v>258</v>
      </c>
      <c r="B24" s="17" t="s">
        <v>17</v>
      </c>
      <c r="C24" s="104">
        <f>SUM(C25:C28)</f>
        <v>0</v>
      </c>
      <c r="D24" s="104">
        <f>SUM(D25:D28)</f>
        <v>0</v>
      </c>
      <c r="E24" s="131"/>
    </row>
    <row r="25" spans="1:5" ht="16.5" customHeight="1" x14ac:dyDescent="0.3">
      <c r="A25" s="18" t="s">
        <v>259</v>
      </c>
      <c r="B25" s="18" t="s">
        <v>18</v>
      </c>
      <c r="C25" s="33"/>
      <c r="D25" s="36"/>
      <c r="E25" s="131"/>
    </row>
    <row r="26" spans="1:5" ht="16.5" customHeight="1" x14ac:dyDescent="0.3">
      <c r="A26" s="18" t="s">
        <v>260</v>
      </c>
      <c r="B26" s="18" t="s">
        <v>19</v>
      </c>
      <c r="C26" s="33"/>
      <c r="D26" s="36"/>
      <c r="E26" s="131"/>
    </row>
    <row r="27" spans="1:5" ht="16.5" customHeight="1" x14ac:dyDescent="0.3">
      <c r="A27" s="18" t="s">
        <v>261</v>
      </c>
      <c r="B27" s="18" t="s">
        <v>20</v>
      </c>
      <c r="C27" s="33"/>
      <c r="D27" s="36"/>
      <c r="E27" s="131"/>
    </row>
    <row r="28" spans="1:5" ht="16.5" customHeight="1" x14ac:dyDescent="0.3">
      <c r="A28" s="18" t="s">
        <v>262</v>
      </c>
      <c r="B28" s="18" t="s">
        <v>23</v>
      </c>
      <c r="C28" s="33"/>
      <c r="D28" s="37"/>
      <c r="E28" s="131"/>
    </row>
    <row r="29" spans="1:5" x14ac:dyDescent="0.3">
      <c r="A29" s="17" t="s">
        <v>263</v>
      </c>
      <c r="B29" s="17" t="s">
        <v>21</v>
      </c>
      <c r="C29" s="33"/>
      <c r="D29" s="37"/>
      <c r="E29" s="131"/>
    </row>
    <row r="30" spans="1:5" x14ac:dyDescent="0.3">
      <c r="A30" s="16" t="s">
        <v>34</v>
      </c>
      <c r="B30" s="16" t="s">
        <v>3</v>
      </c>
      <c r="C30" s="29"/>
      <c r="D30" s="30"/>
      <c r="E30" s="131"/>
    </row>
    <row r="31" spans="1:5" x14ac:dyDescent="0.3">
      <c r="A31" s="16" t="s">
        <v>35</v>
      </c>
      <c r="B31" s="16" t="s">
        <v>4</v>
      </c>
      <c r="C31" s="29"/>
      <c r="D31" s="30"/>
      <c r="E31" s="131"/>
    </row>
    <row r="32" spans="1:5" x14ac:dyDescent="0.3">
      <c r="A32" s="16" t="s">
        <v>36</v>
      </c>
      <c r="B32" s="16" t="s">
        <v>5</v>
      </c>
      <c r="C32" s="29"/>
      <c r="D32" s="30"/>
      <c r="E32" s="131"/>
    </row>
    <row r="33" spans="1:5" x14ac:dyDescent="0.3">
      <c r="A33" s="16" t="s">
        <v>37</v>
      </c>
      <c r="B33" s="16" t="s">
        <v>63</v>
      </c>
      <c r="C33" s="73">
        <f>SUM(C34:C35)</f>
        <v>0</v>
      </c>
      <c r="D33" s="73">
        <f>SUM(D34:D35)</f>
        <v>0</v>
      </c>
      <c r="E33" s="131"/>
    </row>
    <row r="34" spans="1:5" x14ac:dyDescent="0.3">
      <c r="A34" s="17" t="s">
        <v>264</v>
      </c>
      <c r="B34" s="17" t="s">
        <v>56</v>
      </c>
      <c r="C34" s="29"/>
      <c r="D34" s="30"/>
      <c r="E34" s="131"/>
    </row>
    <row r="35" spans="1:5" x14ac:dyDescent="0.3">
      <c r="A35" s="17" t="s">
        <v>265</v>
      </c>
      <c r="B35" s="17" t="s">
        <v>55</v>
      </c>
      <c r="C35" s="29"/>
      <c r="D35" s="30"/>
      <c r="E35" s="131"/>
    </row>
    <row r="36" spans="1:5" x14ac:dyDescent="0.3">
      <c r="A36" s="16" t="s">
        <v>38</v>
      </c>
      <c r="B36" s="16" t="s">
        <v>49</v>
      </c>
      <c r="C36" s="29"/>
      <c r="D36" s="30"/>
      <c r="E36" s="131"/>
    </row>
    <row r="37" spans="1:5" x14ac:dyDescent="0.3">
      <c r="A37" s="16" t="s">
        <v>39</v>
      </c>
      <c r="B37" s="16" t="s">
        <v>312</v>
      </c>
      <c r="C37" s="73">
        <f>SUM(C38:C43)</f>
        <v>0</v>
      </c>
      <c r="D37" s="73">
        <f>SUM(D38:D43)</f>
        <v>0</v>
      </c>
      <c r="E37" s="131"/>
    </row>
    <row r="38" spans="1:5" x14ac:dyDescent="0.3">
      <c r="A38" s="17" t="s">
        <v>309</v>
      </c>
      <c r="B38" s="17" t="s">
        <v>313</v>
      </c>
      <c r="C38" s="29"/>
      <c r="D38" s="29"/>
      <c r="E38" s="131"/>
    </row>
    <row r="39" spans="1:5" x14ac:dyDescent="0.3">
      <c r="A39" s="17" t="s">
        <v>310</v>
      </c>
      <c r="B39" s="17" t="s">
        <v>314</v>
      </c>
      <c r="C39" s="29"/>
      <c r="D39" s="29"/>
      <c r="E39" s="131"/>
    </row>
    <row r="40" spans="1:5" x14ac:dyDescent="0.3">
      <c r="A40" s="17" t="s">
        <v>311</v>
      </c>
      <c r="B40" s="17" t="s">
        <v>317</v>
      </c>
      <c r="C40" s="29"/>
      <c r="D40" s="30"/>
      <c r="E40" s="131"/>
    </row>
    <row r="41" spans="1:5" x14ac:dyDescent="0.3">
      <c r="A41" s="17" t="s">
        <v>316</v>
      </c>
      <c r="B41" s="17" t="s">
        <v>318</v>
      </c>
      <c r="C41" s="29"/>
      <c r="D41" s="30"/>
      <c r="E41" s="131"/>
    </row>
    <row r="42" spans="1:5" x14ac:dyDescent="0.3">
      <c r="A42" s="17" t="s">
        <v>319</v>
      </c>
      <c r="B42" s="17" t="s">
        <v>386</v>
      </c>
      <c r="C42" s="29"/>
      <c r="D42" s="30"/>
      <c r="E42" s="131"/>
    </row>
    <row r="43" spans="1:5" x14ac:dyDescent="0.3">
      <c r="A43" s="17" t="s">
        <v>387</v>
      </c>
      <c r="B43" s="17" t="s">
        <v>315</v>
      </c>
      <c r="C43" s="29"/>
      <c r="D43" s="30"/>
      <c r="E43" s="131"/>
    </row>
    <row r="44" spans="1:5" ht="30" x14ac:dyDescent="0.3">
      <c r="A44" s="16" t="s">
        <v>40</v>
      </c>
      <c r="B44" s="16" t="s">
        <v>28</v>
      </c>
      <c r="C44" s="29"/>
      <c r="D44" s="30"/>
      <c r="E44" s="131"/>
    </row>
    <row r="45" spans="1:5" x14ac:dyDescent="0.3">
      <c r="A45" s="16" t="s">
        <v>41</v>
      </c>
      <c r="B45" s="16" t="s">
        <v>24</v>
      </c>
      <c r="C45" s="29"/>
      <c r="D45" s="30"/>
      <c r="E45" s="131"/>
    </row>
    <row r="46" spans="1:5" x14ac:dyDescent="0.3">
      <c r="A46" s="16" t="s">
        <v>42</v>
      </c>
      <c r="B46" s="16" t="s">
        <v>25</v>
      </c>
      <c r="C46" s="29"/>
      <c r="D46" s="30"/>
      <c r="E46" s="131"/>
    </row>
    <row r="47" spans="1:5" x14ac:dyDescent="0.3">
      <c r="A47" s="16" t="s">
        <v>43</v>
      </c>
      <c r="B47" s="16" t="s">
        <v>26</v>
      </c>
      <c r="C47" s="29"/>
      <c r="D47" s="30"/>
      <c r="E47" s="131"/>
    </row>
    <row r="48" spans="1:5" x14ac:dyDescent="0.3">
      <c r="A48" s="16" t="s">
        <v>44</v>
      </c>
      <c r="B48" s="16" t="s">
        <v>270</v>
      </c>
      <c r="C48" s="73">
        <f>SUM(C49:C51)</f>
        <v>0</v>
      </c>
      <c r="D48" s="73">
        <f>SUM(D49:D51)</f>
        <v>0</v>
      </c>
      <c r="E48" s="131"/>
    </row>
    <row r="49" spans="1:5" x14ac:dyDescent="0.3">
      <c r="A49" s="87" t="s">
        <v>324</v>
      </c>
      <c r="B49" s="87" t="s">
        <v>327</v>
      </c>
      <c r="C49" s="29"/>
      <c r="D49" s="30"/>
      <c r="E49" s="131"/>
    </row>
    <row r="50" spans="1:5" x14ac:dyDescent="0.3">
      <c r="A50" s="87" t="s">
        <v>325</v>
      </c>
      <c r="B50" s="87" t="s">
        <v>326</v>
      </c>
      <c r="C50" s="29"/>
      <c r="D50" s="30"/>
      <c r="E50" s="131"/>
    </row>
    <row r="51" spans="1:5" x14ac:dyDescent="0.3">
      <c r="A51" s="87" t="s">
        <v>328</v>
      </c>
      <c r="B51" s="87" t="s">
        <v>329</v>
      </c>
      <c r="C51" s="29"/>
      <c r="D51" s="30"/>
      <c r="E51" s="131"/>
    </row>
    <row r="52" spans="1:5" ht="26.25" customHeight="1" x14ac:dyDescent="0.3">
      <c r="A52" s="16" t="s">
        <v>45</v>
      </c>
      <c r="B52" s="16" t="s">
        <v>29</v>
      </c>
      <c r="C52" s="29"/>
      <c r="D52" s="30"/>
      <c r="E52" s="131"/>
    </row>
    <row r="53" spans="1:5" x14ac:dyDescent="0.3">
      <c r="A53" s="16" t="s">
        <v>46</v>
      </c>
      <c r="B53" s="16" t="s">
        <v>6</v>
      </c>
      <c r="C53" s="29"/>
      <c r="D53" s="30"/>
      <c r="E53" s="131"/>
    </row>
    <row r="54" spans="1:5" ht="30" x14ac:dyDescent="0.3">
      <c r="A54" s="14">
        <v>1.3</v>
      </c>
      <c r="B54" s="77" t="s">
        <v>351</v>
      </c>
      <c r="C54" s="74">
        <f>SUM(C55:C56)</f>
        <v>0</v>
      </c>
      <c r="D54" s="74">
        <f>SUM(D55:D56)</f>
        <v>0</v>
      </c>
      <c r="E54" s="131"/>
    </row>
    <row r="55" spans="1:5" ht="30" x14ac:dyDescent="0.3">
      <c r="A55" s="16" t="s">
        <v>50</v>
      </c>
      <c r="B55" s="16" t="s">
        <v>48</v>
      </c>
      <c r="C55" s="29"/>
      <c r="D55" s="30"/>
      <c r="E55" s="131"/>
    </row>
    <row r="56" spans="1:5" x14ac:dyDescent="0.3">
      <c r="A56" s="16" t="s">
        <v>51</v>
      </c>
      <c r="B56" s="16" t="s">
        <v>47</v>
      </c>
      <c r="C56" s="29"/>
      <c r="D56" s="30"/>
      <c r="E56" s="131"/>
    </row>
    <row r="57" spans="1:5" x14ac:dyDescent="0.3">
      <c r="A57" s="14">
        <v>1.4</v>
      </c>
      <c r="B57" s="14" t="s">
        <v>353</v>
      </c>
      <c r="C57" s="29"/>
      <c r="D57" s="30"/>
      <c r="E57" s="131"/>
    </row>
    <row r="58" spans="1:5" x14ac:dyDescent="0.3">
      <c r="A58" s="14">
        <v>1.5</v>
      </c>
      <c r="B58" s="14" t="s">
        <v>7</v>
      </c>
      <c r="C58" s="33"/>
      <c r="D58" s="36"/>
      <c r="E58" s="131"/>
    </row>
    <row r="59" spans="1:5" x14ac:dyDescent="0.3">
      <c r="A59" s="14">
        <v>1.6</v>
      </c>
      <c r="B59" s="41" t="s">
        <v>8</v>
      </c>
      <c r="C59" s="74">
        <f>SUM(C60:C64)</f>
        <v>0</v>
      </c>
      <c r="D59" s="74">
        <f>SUM(D60:D64)</f>
        <v>0</v>
      </c>
      <c r="E59" s="131"/>
    </row>
    <row r="60" spans="1:5" x14ac:dyDescent="0.3">
      <c r="A60" s="16" t="s">
        <v>271</v>
      </c>
      <c r="B60" s="42" t="s">
        <v>52</v>
      </c>
      <c r="C60" s="33"/>
      <c r="D60" s="36"/>
      <c r="E60" s="131"/>
    </row>
    <row r="61" spans="1:5" ht="30" x14ac:dyDescent="0.3">
      <c r="A61" s="16" t="s">
        <v>272</v>
      </c>
      <c r="B61" s="42" t="s">
        <v>54</v>
      </c>
      <c r="C61" s="33"/>
      <c r="D61" s="36"/>
      <c r="E61" s="131"/>
    </row>
    <row r="62" spans="1:5" x14ac:dyDescent="0.3">
      <c r="A62" s="16" t="s">
        <v>273</v>
      </c>
      <c r="B62" s="42" t="s">
        <v>53</v>
      </c>
      <c r="C62" s="36"/>
      <c r="D62" s="36"/>
      <c r="E62" s="131"/>
    </row>
    <row r="63" spans="1:5" x14ac:dyDescent="0.3">
      <c r="A63" s="16" t="s">
        <v>274</v>
      </c>
      <c r="B63" s="42" t="s">
        <v>27</v>
      </c>
      <c r="C63" s="33"/>
      <c r="D63" s="36"/>
      <c r="E63" s="131"/>
    </row>
    <row r="64" spans="1:5" x14ac:dyDescent="0.3">
      <c r="A64" s="16" t="s">
        <v>299</v>
      </c>
      <c r="B64" s="157" t="s">
        <v>300</v>
      </c>
      <c r="C64" s="33"/>
      <c r="D64" s="158"/>
      <c r="E64" s="131"/>
    </row>
    <row r="65" spans="1:5" x14ac:dyDescent="0.3">
      <c r="A65" s="13">
        <v>2</v>
      </c>
      <c r="B65" s="43" t="s">
        <v>92</v>
      </c>
      <c r="C65" s="187"/>
      <c r="D65" s="105">
        <f>SUM(D66:D71)</f>
        <v>0</v>
      </c>
      <c r="E65" s="131"/>
    </row>
    <row r="66" spans="1:5" x14ac:dyDescent="0.3">
      <c r="A66" s="15">
        <v>2.1</v>
      </c>
      <c r="B66" s="44" t="s">
        <v>86</v>
      </c>
      <c r="C66" s="187"/>
      <c r="D66" s="38"/>
      <c r="E66" s="131"/>
    </row>
    <row r="67" spans="1:5" x14ac:dyDescent="0.3">
      <c r="A67" s="15">
        <v>2.2000000000000002</v>
      </c>
      <c r="B67" s="44" t="s">
        <v>90</v>
      </c>
      <c r="C67" s="189"/>
      <c r="D67" s="39"/>
      <c r="E67" s="131"/>
    </row>
    <row r="68" spans="1:5" x14ac:dyDescent="0.3">
      <c r="A68" s="15">
        <v>2.2999999999999998</v>
      </c>
      <c r="B68" s="44" t="s">
        <v>89</v>
      </c>
      <c r="C68" s="189"/>
      <c r="D68" s="39"/>
      <c r="E68" s="131"/>
    </row>
    <row r="69" spans="1:5" x14ac:dyDescent="0.3">
      <c r="A69" s="15">
        <v>2.4</v>
      </c>
      <c r="B69" s="44" t="s">
        <v>91</v>
      </c>
      <c r="C69" s="189"/>
      <c r="D69" s="39"/>
      <c r="E69" s="131"/>
    </row>
    <row r="70" spans="1:5" x14ac:dyDescent="0.3">
      <c r="A70" s="15">
        <v>2.5</v>
      </c>
      <c r="B70" s="44" t="s">
        <v>87</v>
      </c>
      <c r="C70" s="189"/>
      <c r="D70" s="39"/>
      <c r="E70" s="131"/>
    </row>
    <row r="71" spans="1:5" x14ac:dyDescent="0.3">
      <c r="A71" s="15">
        <v>2.6</v>
      </c>
      <c r="B71" s="44" t="s">
        <v>88</v>
      </c>
      <c r="C71" s="189"/>
      <c r="D71" s="39"/>
      <c r="E71" s="131"/>
    </row>
    <row r="72" spans="1:5" s="2" customFormat="1" x14ac:dyDescent="0.3">
      <c r="A72" s="13">
        <v>3</v>
      </c>
      <c r="B72" s="185" t="s">
        <v>368</v>
      </c>
      <c r="C72" s="188"/>
      <c r="D72" s="186"/>
      <c r="E72" s="94"/>
    </row>
    <row r="73" spans="1:5" s="2" customFormat="1" x14ac:dyDescent="0.3">
      <c r="A73" s="13">
        <v>4</v>
      </c>
      <c r="B73" s="13" t="s">
        <v>232</v>
      </c>
      <c r="C73" s="188">
        <f>SUM(C74:C75)</f>
        <v>0</v>
      </c>
      <c r="D73" s="75">
        <f>SUM(D74:D75)</f>
        <v>0</v>
      </c>
      <c r="E73" s="94"/>
    </row>
    <row r="74" spans="1:5" s="2" customFormat="1" x14ac:dyDescent="0.3">
      <c r="A74" s="15">
        <v>4.0999999999999996</v>
      </c>
      <c r="B74" s="15" t="s">
        <v>233</v>
      </c>
      <c r="C74" s="8"/>
      <c r="D74" s="8"/>
      <c r="E74" s="94"/>
    </row>
    <row r="75" spans="1:5" s="2" customFormat="1" x14ac:dyDescent="0.3">
      <c r="A75" s="15">
        <v>4.2</v>
      </c>
      <c r="B75" s="15" t="s">
        <v>234</v>
      </c>
      <c r="C75" s="8"/>
      <c r="D75" s="8"/>
      <c r="E75" s="94"/>
    </row>
    <row r="76" spans="1:5" s="2" customFormat="1" x14ac:dyDescent="0.3">
      <c r="A76" s="13">
        <v>5</v>
      </c>
      <c r="B76" s="184" t="s">
        <v>253</v>
      </c>
      <c r="C76" s="8"/>
      <c r="D76" s="75"/>
      <c r="E76" s="94"/>
    </row>
    <row r="77" spans="1:5" s="2" customFormat="1" x14ac:dyDescent="0.3">
      <c r="A77" s="198"/>
      <c r="B77" s="198"/>
      <c r="C77" s="12"/>
      <c r="D77" s="12"/>
      <c r="E77" s="94"/>
    </row>
    <row r="78" spans="1:5" s="2" customFormat="1" ht="29.25" customHeight="1" x14ac:dyDescent="0.3">
      <c r="A78" s="566" t="s">
        <v>446</v>
      </c>
      <c r="B78" s="566"/>
      <c r="C78" s="566"/>
      <c r="D78" s="566"/>
      <c r="E78" s="94"/>
    </row>
    <row r="79" spans="1:5" s="2" customFormat="1" x14ac:dyDescent="0.3">
      <c r="A79" s="198"/>
      <c r="B79" s="198"/>
      <c r="C79" s="12"/>
      <c r="D79" s="12"/>
      <c r="E79" s="94"/>
    </row>
    <row r="80" spans="1:5" s="295" customFormat="1" ht="12.75" x14ac:dyDescent="0.2"/>
    <row r="81" spans="1:9" s="2" customFormat="1" x14ac:dyDescent="0.3">
      <c r="A81" s="60" t="s">
        <v>93</v>
      </c>
      <c r="B81" s="519" t="s">
        <v>1010</v>
      </c>
      <c r="E81" s="247"/>
    </row>
    <row r="82" spans="1:9" s="2" customFormat="1" x14ac:dyDescent="0.3">
      <c r="B82" s="519"/>
      <c r="E82" s="253"/>
      <c r="F82" s="253"/>
      <c r="G82" s="253"/>
      <c r="H82" s="253"/>
      <c r="I82" s="253"/>
    </row>
    <row r="83" spans="1:9" s="2" customFormat="1" x14ac:dyDescent="0.3">
      <c r="B83" s="519" t="s">
        <v>1009</v>
      </c>
      <c r="D83" s="12"/>
      <c r="E83" s="253"/>
      <c r="F83" s="253"/>
      <c r="G83" s="253"/>
      <c r="H83" s="253"/>
      <c r="I83" s="253"/>
    </row>
    <row r="84" spans="1:9" s="2" customFormat="1" x14ac:dyDescent="0.3">
      <c r="A84" s="253"/>
      <c r="B84" s="40"/>
      <c r="D84" s="12"/>
      <c r="E84" s="253"/>
      <c r="F84" s="253"/>
      <c r="G84" s="253"/>
      <c r="H84" s="253"/>
      <c r="I84" s="253"/>
    </row>
    <row r="85" spans="1:9" s="2" customFormat="1" x14ac:dyDescent="0.3">
      <c r="A85" s="253"/>
      <c r="B85" s="567"/>
      <c r="C85" s="567"/>
      <c r="D85" s="567"/>
      <c r="E85" s="253"/>
      <c r="F85" s="253"/>
      <c r="G85" s="253"/>
      <c r="H85" s="253"/>
      <c r="I85" s="253"/>
    </row>
    <row r="86" spans="1:9" s="253" customFormat="1" ht="12.75" x14ac:dyDescent="0.2">
      <c r="B86" s="58"/>
    </row>
    <row r="87" spans="1:9" s="2" customFormat="1" x14ac:dyDescent="0.3">
      <c r="A87" s="11"/>
      <c r="B87" s="567"/>
      <c r="C87" s="567"/>
      <c r="D87" s="567"/>
    </row>
    <row r="88" spans="1:9" s="295" customFormat="1" ht="12.75" x14ac:dyDescent="0.2"/>
    <row r="89" spans="1:9" s="295" customFormat="1" ht="12.75" x14ac:dyDescent="0.2"/>
  </sheetData>
  <mergeCells count="5">
    <mergeCell ref="C1:D1"/>
    <mergeCell ref="C2:D2"/>
    <mergeCell ref="A78:D78"/>
    <mergeCell ref="B85:D85"/>
    <mergeCell ref="B87:D87"/>
  </mergeCells>
  <printOptions gridLines="1"/>
  <pageMargins left="1" right="1" top="1" bottom="1" header="0.5" footer="0.5"/>
  <pageSetup paperSize="9" scale="67" fitToHeight="2" orientation="portrait" r:id="rId1"/>
  <headerFooter alignWithMargins="0"/>
  <rowBreaks count="1" manualBreakCount="1">
    <brk id="58" max="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43"/>
  <sheetViews>
    <sheetView showGridLines="0" view="pageBreakPreview" zoomScale="80" zoomScaleNormal="100" zoomScaleSheetLayoutView="80" workbookViewId="0">
      <selection activeCell="S45" sqref="R45:S45"/>
    </sheetView>
  </sheetViews>
  <sheetFormatPr defaultColWidth="9.140625" defaultRowHeight="15" x14ac:dyDescent="0.3"/>
  <cols>
    <col min="1" max="1" width="8.85546875" style="2" customWidth="1"/>
    <col min="2" max="2" width="84.85546875" style="2" customWidth="1"/>
    <col min="3" max="3" width="15.85546875" style="2" customWidth="1"/>
    <col min="4" max="4" width="13.5703125" style="2" customWidth="1"/>
    <col min="5" max="5" width="0.7109375" style="2" customWidth="1"/>
    <col min="6" max="16384" width="9.140625" style="2"/>
  </cols>
  <sheetData>
    <row r="1" spans="1:5" s="6" customFormat="1" x14ac:dyDescent="0.3">
      <c r="A1" s="65" t="s">
        <v>296</v>
      </c>
      <c r="B1" s="67"/>
      <c r="C1" s="536" t="s">
        <v>94</v>
      </c>
      <c r="D1" s="536"/>
      <c r="E1" s="81"/>
    </row>
    <row r="2" spans="1:5" s="6" customFormat="1" x14ac:dyDescent="0.3">
      <c r="A2" s="65" t="s">
        <v>290</v>
      </c>
      <c r="B2" s="67"/>
      <c r="C2" s="534" t="str">
        <f>'ფორმა N1'!L2</f>
        <v>01/01/2023-12/31/2023</v>
      </c>
      <c r="D2" s="534"/>
      <c r="E2" s="81"/>
    </row>
    <row r="3" spans="1:5" s="6" customFormat="1" x14ac:dyDescent="0.3">
      <c r="A3" s="66" t="s">
        <v>123</v>
      </c>
      <c r="B3" s="65"/>
      <c r="C3" s="136"/>
      <c r="D3" s="136"/>
      <c r="E3" s="81"/>
    </row>
    <row r="4" spans="1:5" s="6" customFormat="1" x14ac:dyDescent="0.3">
      <c r="A4" s="66"/>
      <c r="B4" s="66"/>
      <c r="C4" s="136"/>
      <c r="D4" s="136"/>
      <c r="E4" s="81"/>
    </row>
    <row r="5" spans="1:5" x14ac:dyDescent="0.3">
      <c r="A5" s="67" t="str">
        <f>'ფორმა N2'!A4</f>
        <v>ანგარიშვალდებული პირის დასახელება:</v>
      </c>
      <c r="B5" s="67"/>
      <c r="C5" s="66"/>
      <c r="D5" s="66"/>
      <c r="E5" s="82"/>
    </row>
    <row r="6" spans="1:5" x14ac:dyDescent="0.3">
      <c r="A6" s="70" t="str">
        <f>'ფორმა N1'!D4</f>
        <v>მპგ კონსერვატიული მოძრაობა ალტ/ინფო</v>
      </c>
      <c r="B6" s="70"/>
      <c r="C6" s="71"/>
      <c r="D6" s="71"/>
      <c r="E6" s="82"/>
    </row>
    <row r="7" spans="1:5" x14ac:dyDescent="0.3">
      <c r="A7" s="67"/>
      <c r="B7" s="67"/>
      <c r="C7" s="66"/>
      <c r="D7" s="66"/>
      <c r="E7" s="82"/>
    </row>
    <row r="8" spans="1:5" s="6" customFormat="1" x14ac:dyDescent="0.3">
      <c r="A8" s="135"/>
      <c r="B8" s="135"/>
      <c r="C8" s="68"/>
      <c r="D8" s="68"/>
      <c r="E8" s="81"/>
    </row>
    <row r="9" spans="1:5" s="6" customFormat="1" ht="30" x14ac:dyDescent="0.3">
      <c r="A9" s="79" t="s">
        <v>64</v>
      </c>
      <c r="B9" s="79" t="s">
        <v>295</v>
      </c>
      <c r="C9" s="69" t="s">
        <v>10</v>
      </c>
      <c r="D9" s="69" t="s">
        <v>9</v>
      </c>
      <c r="E9" s="81"/>
    </row>
    <row r="10" spans="1:5" s="9" customFormat="1" ht="18" x14ac:dyDescent="0.2">
      <c r="A10" s="88" t="s">
        <v>291</v>
      </c>
      <c r="B10" s="88"/>
      <c r="C10" s="4"/>
      <c r="D10" s="4"/>
      <c r="E10" s="83"/>
    </row>
    <row r="11" spans="1:5" s="10" customFormat="1" x14ac:dyDescent="0.2">
      <c r="A11" s="88" t="s">
        <v>292</v>
      </c>
      <c r="B11" s="88"/>
      <c r="C11" s="4"/>
      <c r="D11" s="4"/>
      <c r="E11" s="84"/>
    </row>
    <row r="12" spans="1:5" s="10" customFormat="1" x14ac:dyDescent="0.2">
      <c r="A12" s="77" t="s">
        <v>252</v>
      </c>
      <c r="B12" s="77"/>
      <c r="C12" s="4"/>
      <c r="D12" s="4"/>
      <c r="E12" s="84"/>
    </row>
    <row r="13" spans="1:5" s="10" customFormat="1" x14ac:dyDescent="0.2">
      <c r="A13" s="77" t="s">
        <v>252</v>
      </c>
      <c r="B13" s="77"/>
      <c r="C13" s="4"/>
      <c r="D13" s="4"/>
      <c r="E13" s="84"/>
    </row>
    <row r="14" spans="1:5" s="10" customFormat="1" x14ac:dyDescent="0.2">
      <c r="A14" s="77" t="s">
        <v>252</v>
      </c>
      <c r="B14" s="77"/>
      <c r="C14" s="4"/>
      <c r="D14" s="4"/>
      <c r="E14" s="84"/>
    </row>
    <row r="15" spans="1:5" s="10" customFormat="1" x14ac:dyDescent="0.2">
      <c r="A15" s="77" t="s">
        <v>252</v>
      </c>
      <c r="B15" s="77"/>
      <c r="C15" s="4"/>
      <c r="D15" s="4"/>
      <c r="E15" s="84"/>
    </row>
    <row r="16" spans="1:5" s="10" customFormat="1" x14ac:dyDescent="0.2">
      <c r="A16" s="77" t="s">
        <v>252</v>
      </c>
      <c r="B16" s="77"/>
      <c r="C16" s="4"/>
      <c r="D16" s="4"/>
      <c r="E16" s="84"/>
    </row>
    <row r="17" spans="1:5" s="10" customFormat="1" ht="17.25" customHeight="1" x14ac:dyDescent="0.2">
      <c r="A17" s="88" t="s">
        <v>293</v>
      </c>
      <c r="B17" s="77"/>
      <c r="C17" s="4"/>
      <c r="D17" s="4"/>
      <c r="E17" s="84"/>
    </row>
    <row r="18" spans="1:5" s="10" customFormat="1" ht="18" customHeight="1" x14ac:dyDescent="0.2">
      <c r="A18" s="88" t="s">
        <v>294</v>
      </c>
      <c r="B18" s="77"/>
      <c r="C18" s="4"/>
      <c r="D18" s="4"/>
      <c r="E18" s="84"/>
    </row>
    <row r="19" spans="1:5" s="10" customFormat="1" x14ac:dyDescent="0.2">
      <c r="A19" s="77" t="s">
        <v>252</v>
      </c>
      <c r="B19" s="77"/>
      <c r="C19" s="4"/>
      <c r="D19" s="4"/>
      <c r="E19" s="84"/>
    </row>
    <row r="20" spans="1:5" s="10" customFormat="1" x14ac:dyDescent="0.2">
      <c r="A20" s="77" t="s">
        <v>252</v>
      </c>
      <c r="B20" s="77"/>
      <c r="C20" s="4"/>
      <c r="D20" s="4"/>
      <c r="E20" s="84"/>
    </row>
    <row r="21" spans="1:5" s="10" customFormat="1" x14ac:dyDescent="0.2">
      <c r="A21" s="77" t="s">
        <v>252</v>
      </c>
      <c r="B21" s="77"/>
      <c r="C21" s="4"/>
      <c r="D21" s="4"/>
      <c r="E21" s="84"/>
    </row>
    <row r="22" spans="1:5" s="10" customFormat="1" x14ac:dyDescent="0.2">
      <c r="A22" s="77" t="s">
        <v>252</v>
      </c>
      <c r="B22" s="77"/>
      <c r="C22" s="4"/>
      <c r="D22" s="4"/>
      <c r="E22" s="84"/>
    </row>
    <row r="23" spans="1:5" s="10" customFormat="1" x14ac:dyDescent="0.2">
      <c r="A23" s="77" t="s">
        <v>252</v>
      </c>
      <c r="B23" s="77"/>
      <c r="C23" s="4"/>
      <c r="D23" s="4"/>
      <c r="E23" s="84"/>
    </row>
    <row r="24" spans="1:5" s="3" customFormat="1" x14ac:dyDescent="0.2">
      <c r="A24" s="78"/>
      <c r="B24" s="78"/>
      <c r="C24" s="4"/>
      <c r="D24" s="4"/>
      <c r="E24" s="85"/>
    </row>
    <row r="25" spans="1:5" x14ac:dyDescent="0.3">
      <c r="A25" s="89"/>
      <c r="B25" s="89" t="s">
        <v>297</v>
      </c>
      <c r="C25" s="76">
        <f>SUM(C10:C24)</f>
        <v>0</v>
      </c>
      <c r="D25" s="76">
        <f>SUM(D10:D24)</f>
        <v>0</v>
      </c>
      <c r="E25" s="86"/>
    </row>
    <row r="26" spans="1:5" x14ac:dyDescent="0.3">
      <c r="A26" s="89"/>
      <c r="B26" s="89"/>
      <c r="C26" s="4"/>
      <c r="D26" s="4"/>
      <c r="E26" s="86"/>
    </row>
    <row r="27" spans="1:5" x14ac:dyDescent="0.3">
      <c r="A27" s="89"/>
      <c r="B27" s="89"/>
      <c r="C27" s="4"/>
      <c r="D27" s="4"/>
      <c r="E27" s="86"/>
    </row>
    <row r="28" spans="1:5" x14ac:dyDescent="0.3">
      <c r="A28" s="89"/>
      <c r="B28" s="89"/>
      <c r="C28" s="4"/>
      <c r="D28" s="4"/>
      <c r="E28" s="86"/>
    </row>
    <row r="29" spans="1:5" x14ac:dyDescent="0.3">
      <c r="A29" s="89"/>
      <c r="B29" s="89"/>
      <c r="C29" s="4"/>
      <c r="D29" s="4"/>
      <c r="E29" s="86"/>
    </row>
    <row r="30" spans="1:5" x14ac:dyDescent="0.3">
      <c r="A30" s="89"/>
      <c r="B30" s="89"/>
      <c r="C30" s="4"/>
      <c r="D30" s="4"/>
      <c r="E30" s="86"/>
    </row>
    <row r="31" spans="1:5" x14ac:dyDescent="0.3">
      <c r="A31" s="89"/>
      <c r="B31" s="89"/>
      <c r="C31" s="4"/>
      <c r="D31" s="4"/>
      <c r="E31" s="86"/>
    </row>
    <row r="32" spans="1:5" x14ac:dyDescent="0.3">
      <c r="A32" s="40"/>
      <c r="B32" s="40"/>
    </row>
    <row r="33" spans="1:9" ht="44.25" customHeight="1" x14ac:dyDescent="0.3">
      <c r="A33" s="543" t="s">
        <v>447</v>
      </c>
      <c r="B33" s="543"/>
      <c r="C33" s="543"/>
      <c r="D33" s="543"/>
      <c r="E33" s="5"/>
    </row>
    <row r="34" spans="1:9" x14ac:dyDescent="0.3">
      <c r="A34" s="544" t="s">
        <v>448</v>
      </c>
      <c r="B34" s="544"/>
      <c r="C34" s="544"/>
      <c r="D34" s="544"/>
    </row>
    <row r="35" spans="1:9" x14ac:dyDescent="0.3">
      <c r="A35" s="156"/>
    </row>
    <row r="36" spans="1:9" s="21" customFormat="1" ht="12.75" x14ac:dyDescent="0.2"/>
    <row r="37" spans="1:9" x14ac:dyDescent="0.3">
      <c r="A37" s="60" t="s">
        <v>93</v>
      </c>
      <c r="E37" s="5"/>
    </row>
    <row r="38" spans="1:9" x14ac:dyDescent="0.3">
      <c r="B38" s="519" t="s">
        <v>1010</v>
      </c>
      <c r="E38"/>
      <c r="F38"/>
      <c r="G38"/>
      <c r="H38"/>
      <c r="I38"/>
    </row>
    <row r="39" spans="1:9" x14ac:dyDescent="0.3">
      <c r="B39" s="519"/>
      <c r="D39" s="12"/>
      <c r="E39"/>
      <c r="F39"/>
      <c r="G39"/>
      <c r="H39"/>
      <c r="I39"/>
    </row>
    <row r="40" spans="1:9" x14ac:dyDescent="0.3">
      <c r="A40" s="60"/>
      <c r="B40" s="519" t="s">
        <v>1009</v>
      </c>
      <c r="D40" s="12"/>
      <c r="E40"/>
      <c r="F40"/>
      <c r="G40"/>
      <c r="H40"/>
      <c r="I40"/>
    </row>
    <row r="41" spans="1:9" x14ac:dyDescent="0.3">
      <c r="D41" s="12"/>
      <c r="E41"/>
      <c r="F41"/>
      <c r="G41"/>
      <c r="H41"/>
      <c r="I41"/>
    </row>
    <row r="42" spans="1:9" customFormat="1" ht="12.75" x14ac:dyDescent="0.2">
      <c r="A42" s="58"/>
      <c r="B42" s="58"/>
    </row>
    <row r="43" spans="1:9" s="21" customFormat="1" ht="12.75" x14ac:dyDescent="0.2"/>
  </sheetData>
  <mergeCells count="4">
    <mergeCell ref="C1:D1"/>
    <mergeCell ref="C2:D2"/>
    <mergeCell ref="A33:D33"/>
    <mergeCell ref="A34:D34"/>
  </mergeCells>
  <printOptions gridLines="1"/>
  <pageMargins left="0.19685039370078741" right="0.19685039370078741" top="0.19685039370078741" bottom="0.19685039370078741" header="0.15748031496062992" footer="0.15748031496062992"/>
  <pageSetup paperSize="9" scale="83" fitToHeight="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35"/>
  <sheetViews>
    <sheetView view="pageBreakPreview" zoomScale="80" zoomScaleSheetLayoutView="80" workbookViewId="0">
      <selection activeCell="F34" sqref="F34"/>
    </sheetView>
  </sheetViews>
  <sheetFormatPr defaultColWidth="9.140625" defaultRowHeight="12.75" x14ac:dyDescent="0.2"/>
  <cols>
    <col min="1" max="1" width="5.42578125" style="164" customWidth="1"/>
    <col min="2" max="2" width="20.85546875" style="164" customWidth="1"/>
    <col min="3" max="3" width="26" style="164" customWidth="1"/>
    <col min="4" max="4" width="17" style="164" customWidth="1"/>
    <col min="5" max="5" width="18.140625" style="164" customWidth="1"/>
    <col min="6" max="6" width="14.7109375" style="164" customWidth="1"/>
    <col min="7" max="7" width="15.5703125" style="164" customWidth="1"/>
    <col min="8" max="8" width="14.7109375" style="164" customWidth="1"/>
    <col min="9" max="9" width="29.7109375" style="164" customWidth="1"/>
    <col min="10" max="10" width="0" style="164" hidden="1" customWidth="1"/>
    <col min="11" max="16384" width="9.140625" style="164"/>
  </cols>
  <sheetData>
    <row r="1" spans="1:10" ht="33.6" customHeight="1" x14ac:dyDescent="0.3">
      <c r="A1" s="568" t="s">
        <v>466</v>
      </c>
      <c r="B1" s="568"/>
      <c r="C1" s="568"/>
      <c r="D1" s="568"/>
      <c r="E1" s="568"/>
      <c r="F1" s="568"/>
      <c r="G1" s="568"/>
      <c r="H1" s="568"/>
      <c r="I1" s="536" t="s">
        <v>94</v>
      </c>
      <c r="J1" s="536"/>
    </row>
    <row r="2" spans="1:10" ht="15" x14ac:dyDescent="0.3">
      <c r="A2" s="66" t="s">
        <v>123</v>
      </c>
      <c r="B2" s="65"/>
      <c r="C2" s="67"/>
      <c r="D2" s="67"/>
      <c r="E2" s="67"/>
      <c r="F2" s="67"/>
      <c r="G2" s="249"/>
      <c r="H2" s="249"/>
      <c r="I2" s="534" t="str">
        <f>'ფორმა N1'!L2</f>
        <v>01/01/2023-12/31/2023</v>
      </c>
      <c r="J2" s="534"/>
    </row>
    <row r="3" spans="1:10" ht="15" x14ac:dyDescent="0.3">
      <c r="A3" s="66"/>
      <c r="B3" s="66"/>
      <c r="C3" s="65"/>
      <c r="D3" s="65"/>
      <c r="E3" s="65"/>
      <c r="F3" s="65"/>
      <c r="G3" s="249"/>
      <c r="H3" s="249"/>
      <c r="I3" s="249"/>
    </row>
    <row r="4" spans="1:10" ht="15" x14ac:dyDescent="0.3">
      <c r="A4" s="67" t="s">
        <v>248</v>
      </c>
      <c r="B4" s="67"/>
      <c r="C4" s="67"/>
      <c r="D4" s="67"/>
      <c r="E4" s="67"/>
      <c r="F4" s="67"/>
      <c r="G4" s="66"/>
      <c r="H4" s="66"/>
      <c r="I4" s="66"/>
    </row>
    <row r="5" spans="1:10" ht="15" x14ac:dyDescent="0.3">
      <c r="A5" s="70" t="str">
        <f>'ფორმა N1'!D4</f>
        <v>მპგ კონსერვატიული მოძრაობა ალტ/ინფო</v>
      </c>
      <c r="B5" s="70"/>
      <c r="C5" s="70"/>
      <c r="D5" s="70"/>
      <c r="E5" s="70"/>
      <c r="F5" s="70"/>
      <c r="G5" s="71"/>
      <c r="H5" s="71"/>
      <c r="I5" s="71"/>
    </row>
    <row r="6" spans="1:10" ht="15" x14ac:dyDescent="0.3">
      <c r="A6" s="67"/>
      <c r="B6" s="67"/>
      <c r="C6" s="67"/>
      <c r="D6" s="67"/>
      <c r="E6" s="67"/>
      <c r="F6" s="67"/>
      <c r="G6" s="66"/>
      <c r="H6" s="66"/>
      <c r="I6" s="66"/>
    </row>
    <row r="7" spans="1:10" ht="15" x14ac:dyDescent="0.2">
      <c r="A7" s="244"/>
      <c r="B7" s="244"/>
      <c r="C7" s="244"/>
      <c r="D7" s="244"/>
      <c r="E7" s="244"/>
      <c r="F7" s="244"/>
      <c r="G7" s="68"/>
      <c r="H7" s="68"/>
      <c r="I7" s="68"/>
    </row>
    <row r="8" spans="1:10" ht="45" x14ac:dyDescent="0.2">
      <c r="A8" s="80" t="s">
        <v>64</v>
      </c>
      <c r="B8" s="80" t="s">
        <v>302</v>
      </c>
      <c r="C8" s="80" t="s">
        <v>303</v>
      </c>
      <c r="D8" s="80" t="s">
        <v>208</v>
      </c>
      <c r="E8" s="80" t="s">
        <v>305</v>
      </c>
      <c r="F8" s="80" t="s">
        <v>308</v>
      </c>
      <c r="G8" s="69" t="s">
        <v>10</v>
      </c>
      <c r="H8" s="69" t="s">
        <v>9</v>
      </c>
      <c r="I8" s="69" t="s">
        <v>341</v>
      </c>
      <c r="J8" s="164" t="s">
        <v>307</v>
      </c>
    </row>
    <row r="9" spans="1:10" ht="15" x14ac:dyDescent="0.2">
      <c r="A9" s="88">
        <v>1</v>
      </c>
      <c r="B9" s="88"/>
      <c r="C9" s="88"/>
      <c r="D9" s="88"/>
      <c r="E9" s="88"/>
      <c r="F9" s="88"/>
      <c r="G9" s="4"/>
      <c r="H9" s="4"/>
      <c r="I9" s="4"/>
      <c r="J9" s="164" t="s">
        <v>0</v>
      </c>
    </row>
    <row r="10" spans="1:10" ht="15" x14ac:dyDescent="0.2">
      <c r="A10" s="88">
        <v>2</v>
      </c>
      <c r="B10" s="88"/>
      <c r="C10" s="88"/>
      <c r="D10" s="88"/>
      <c r="E10" s="88"/>
      <c r="F10" s="88"/>
      <c r="G10" s="4"/>
      <c r="H10" s="4"/>
      <c r="I10" s="4"/>
    </row>
    <row r="11" spans="1:10" ht="15" x14ac:dyDescent="0.2">
      <c r="A11" s="88">
        <v>3</v>
      </c>
      <c r="B11" s="77"/>
      <c r="C11" s="77"/>
      <c r="D11" s="77"/>
      <c r="E11" s="77"/>
      <c r="F11" s="88"/>
      <c r="G11" s="4"/>
      <c r="H11" s="4"/>
      <c r="I11" s="4"/>
    </row>
    <row r="12" spans="1:10" ht="15" x14ac:dyDescent="0.2">
      <c r="A12" s="88">
        <v>4</v>
      </c>
      <c r="B12" s="77"/>
      <c r="C12" s="77"/>
      <c r="D12" s="77"/>
      <c r="E12" s="77"/>
      <c r="F12" s="88"/>
      <c r="G12" s="4"/>
      <c r="H12" s="4"/>
      <c r="I12" s="4"/>
    </row>
    <row r="13" spans="1:10" ht="15" x14ac:dyDescent="0.2">
      <c r="A13" s="88">
        <v>5</v>
      </c>
      <c r="B13" s="77"/>
      <c r="C13" s="77"/>
      <c r="D13" s="77"/>
      <c r="E13" s="77"/>
      <c r="F13" s="88"/>
      <c r="G13" s="4"/>
      <c r="H13" s="4"/>
      <c r="I13" s="4"/>
    </row>
    <row r="14" spans="1:10" ht="15" x14ac:dyDescent="0.2">
      <c r="A14" s="88">
        <v>6</v>
      </c>
      <c r="B14" s="77"/>
      <c r="C14" s="77"/>
      <c r="D14" s="77"/>
      <c r="E14" s="77"/>
      <c r="F14" s="88"/>
      <c r="G14" s="4"/>
      <c r="H14" s="4"/>
      <c r="I14" s="4"/>
    </row>
    <row r="15" spans="1:10" ht="15" x14ac:dyDescent="0.2">
      <c r="A15" s="88">
        <v>7</v>
      </c>
      <c r="B15" s="77"/>
      <c r="C15" s="77"/>
      <c r="D15" s="77"/>
      <c r="E15" s="77"/>
      <c r="F15" s="88"/>
      <c r="G15" s="4"/>
      <c r="H15" s="4"/>
      <c r="I15" s="4"/>
    </row>
    <row r="16" spans="1:10" ht="15" x14ac:dyDescent="0.2">
      <c r="A16" s="88">
        <v>8</v>
      </c>
      <c r="B16" s="77"/>
      <c r="C16" s="77"/>
      <c r="D16" s="77"/>
      <c r="E16" s="77"/>
      <c r="F16" s="88"/>
      <c r="G16" s="4"/>
      <c r="H16" s="4"/>
      <c r="I16" s="4"/>
    </row>
    <row r="17" spans="1:9" ht="15" x14ac:dyDescent="0.2">
      <c r="A17" s="88">
        <v>9</v>
      </c>
      <c r="B17" s="77"/>
      <c r="C17" s="77"/>
      <c r="D17" s="77"/>
      <c r="E17" s="77"/>
      <c r="F17" s="88"/>
      <c r="G17" s="4"/>
      <c r="H17" s="4"/>
      <c r="I17" s="4"/>
    </row>
    <row r="18" spans="1:9" ht="15" x14ac:dyDescent="0.2">
      <c r="A18" s="88">
        <v>10</v>
      </c>
      <c r="B18" s="77"/>
      <c r="C18" s="77"/>
      <c r="D18" s="77"/>
      <c r="E18" s="77"/>
      <c r="F18" s="88"/>
      <c r="G18" s="4"/>
      <c r="H18" s="4"/>
      <c r="I18" s="4"/>
    </row>
    <row r="19" spans="1:9" ht="15" x14ac:dyDescent="0.2">
      <c r="A19" s="88">
        <v>11</v>
      </c>
      <c r="B19" s="77"/>
      <c r="C19" s="77"/>
      <c r="D19" s="77"/>
      <c r="E19" s="77"/>
      <c r="F19" s="88"/>
      <c r="G19" s="4"/>
      <c r="H19" s="4"/>
      <c r="I19" s="4"/>
    </row>
    <row r="20" spans="1:9" ht="15" x14ac:dyDescent="0.2">
      <c r="A20" s="88">
        <v>12</v>
      </c>
      <c r="B20" s="77"/>
      <c r="C20" s="77"/>
      <c r="D20" s="77"/>
      <c r="E20" s="77"/>
      <c r="F20" s="88"/>
      <c r="G20" s="4"/>
      <c r="H20" s="4"/>
      <c r="I20" s="4"/>
    </row>
    <row r="21" spans="1:9" ht="15" x14ac:dyDescent="0.2">
      <c r="A21" s="88">
        <v>13</v>
      </c>
      <c r="B21" s="77"/>
      <c r="C21" s="77"/>
      <c r="D21" s="77"/>
      <c r="E21" s="77"/>
      <c r="F21" s="88"/>
      <c r="G21" s="4"/>
      <c r="H21" s="4"/>
      <c r="I21" s="4"/>
    </row>
    <row r="22" spans="1:9" ht="15" x14ac:dyDescent="0.2">
      <c r="A22" s="88">
        <v>14</v>
      </c>
      <c r="B22" s="77"/>
      <c r="C22" s="77"/>
      <c r="D22" s="77"/>
      <c r="E22" s="77"/>
      <c r="F22" s="88"/>
      <c r="G22" s="4"/>
      <c r="H22" s="4"/>
      <c r="I22" s="4"/>
    </row>
    <row r="23" spans="1:9" ht="15" x14ac:dyDescent="0.2">
      <c r="A23" s="88">
        <v>15</v>
      </c>
      <c r="B23" s="77"/>
      <c r="C23" s="77"/>
      <c r="D23" s="77"/>
      <c r="E23" s="77"/>
      <c r="F23" s="88"/>
      <c r="G23" s="4"/>
      <c r="H23" s="4"/>
      <c r="I23" s="4"/>
    </row>
    <row r="24" spans="1:9" ht="15" x14ac:dyDescent="0.2">
      <c r="A24" s="77" t="s">
        <v>250</v>
      </c>
      <c r="B24" s="77"/>
      <c r="C24" s="77"/>
      <c r="D24" s="77"/>
      <c r="E24" s="77"/>
      <c r="F24" s="88"/>
      <c r="G24" s="4"/>
      <c r="H24" s="4"/>
      <c r="I24" s="4"/>
    </row>
    <row r="25" spans="1:9" ht="15" x14ac:dyDescent="0.3">
      <c r="A25" s="77"/>
      <c r="B25" s="89"/>
      <c r="C25" s="89"/>
      <c r="D25" s="89"/>
      <c r="E25" s="89"/>
      <c r="F25" s="77" t="s">
        <v>372</v>
      </c>
      <c r="G25" s="76">
        <f>SUM(G9:G24)</f>
        <v>0</v>
      </c>
      <c r="H25" s="76">
        <f>SUM(H9:H24)</f>
        <v>0</v>
      </c>
      <c r="I25" s="76">
        <f>SUM(I9:I24)</f>
        <v>0</v>
      </c>
    </row>
    <row r="26" spans="1:9" ht="15" x14ac:dyDescent="0.3">
      <c r="A26" s="162"/>
      <c r="B26" s="162"/>
      <c r="C26" s="162"/>
      <c r="D26" s="162"/>
      <c r="E26" s="162"/>
      <c r="F26" s="162"/>
      <c r="G26" s="162"/>
      <c r="H26" s="139"/>
      <c r="I26" s="139"/>
    </row>
    <row r="27" spans="1:9" ht="15" x14ac:dyDescent="0.3">
      <c r="A27" s="557" t="s">
        <v>449</v>
      </c>
      <c r="B27" s="557"/>
      <c r="C27" s="557"/>
      <c r="D27" s="557"/>
      <c r="E27" s="557"/>
      <c r="F27" s="557"/>
      <c r="G27" s="557"/>
      <c r="H27" s="557"/>
      <c r="I27" s="557"/>
    </row>
    <row r="28" spans="1:9" ht="15" x14ac:dyDescent="0.3">
      <c r="A28" s="245"/>
      <c r="B28" s="245"/>
      <c r="C28" s="162"/>
      <c r="D28" s="162"/>
      <c r="E28" s="162"/>
      <c r="F28" s="162"/>
      <c r="G28" s="162"/>
      <c r="H28" s="139"/>
      <c r="I28" s="139"/>
    </row>
    <row r="29" spans="1:9" x14ac:dyDescent="0.2">
      <c r="A29" s="292"/>
      <c r="B29" s="292"/>
      <c r="C29" s="292"/>
      <c r="D29" s="292"/>
      <c r="E29" s="292"/>
      <c r="F29" s="292"/>
      <c r="G29" s="292"/>
      <c r="H29" s="292"/>
      <c r="I29" s="292"/>
    </row>
    <row r="30" spans="1:9" ht="15" x14ac:dyDescent="0.3">
      <c r="A30" s="144" t="s">
        <v>93</v>
      </c>
      <c r="B30" s="144"/>
      <c r="C30" s="139"/>
      <c r="D30" s="139"/>
      <c r="E30" s="139"/>
      <c r="F30" s="139"/>
      <c r="G30" s="139"/>
      <c r="H30" s="139"/>
      <c r="I30" s="139"/>
    </row>
    <row r="31" spans="1:9" ht="15" x14ac:dyDescent="0.3">
      <c r="A31" s="139"/>
      <c r="B31" s="139"/>
      <c r="C31" s="139"/>
      <c r="D31" s="139"/>
      <c r="E31" s="139"/>
      <c r="F31" s="139"/>
      <c r="G31" s="139"/>
      <c r="H31" s="139"/>
      <c r="I31" s="139"/>
    </row>
    <row r="32" spans="1:9" ht="15" x14ac:dyDescent="0.3">
      <c r="A32" s="139"/>
      <c r="B32" s="139"/>
      <c r="C32" s="519" t="s">
        <v>1010</v>
      </c>
      <c r="D32" s="139"/>
      <c r="E32" s="143"/>
      <c r="F32" s="143"/>
      <c r="G32" s="143"/>
      <c r="H32" s="139"/>
      <c r="I32" s="139"/>
    </row>
    <row r="33" spans="1:9" ht="15" x14ac:dyDescent="0.3">
      <c r="A33" s="144"/>
      <c r="B33" s="144"/>
      <c r="C33" s="519"/>
      <c r="D33" s="144"/>
      <c r="E33" s="144"/>
      <c r="F33" s="144"/>
      <c r="G33" s="144"/>
      <c r="H33" s="139"/>
      <c r="I33" s="139"/>
    </row>
    <row r="34" spans="1:9" ht="15" x14ac:dyDescent="0.3">
      <c r="A34" s="139"/>
      <c r="B34" s="139"/>
      <c r="C34" s="519" t="s">
        <v>1009</v>
      </c>
      <c r="D34" s="139"/>
      <c r="E34" s="139"/>
      <c r="F34" s="139"/>
      <c r="G34" s="139"/>
      <c r="H34" s="139"/>
      <c r="I34" s="139"/>
    </row>
    <row r="35" spans="1:9" x14ac:dyDescent="0.2">
      <c r="A35" s="146"/>
      <c r="B35" s="146"/>
      <c r="C35" s="146"/>
      <c r="D35" s="146"/>
      <c r="E35" s="146"/>
      <c r="F35" s="146"/>
      <c r="G35" s="146"/>
    </row>
  </sheetData>
  <mergeCells count="4">
    <mergeCell ref="I1:J1"/>
    <mergeCell ref="I2:J2"/>
    <mergeCell ref="A1:H1"/>
    <mergeCell ref="A27:I27"/>
  </mergeCells>
  <printOptions gridLines="1"/>
  <pageMargins left="0.25" right="0.25" top="0.75" bottom="0.75" header="0.3" footer="0.3"/>
  <pageSetup scale="84"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44"/>
  <sheetViews>
    <sheetView showGridLines="0" view="pageBreakPreview" zoomScale="80" zoomScaleSheetLayoutView="80" workbookViewId="0">
      <selection activeCell="E40" sqref="E40"/>
    </sheetView>
  </sheetViews>
  <sheetFormatPr defaultRowHeight="12.75" x14ac:dyDescent="0.2"/>
  <cols>
    <col min="1" max="1" width="4.42578125" customWidth="1"/>
    <col min="2" max="2" width="18.140625" customWidth="1"/>
    <col min="3" max="3" width="20.28515625" customWidth="1"/>
    <col min="4" max="4" width="18.5703125" customWidth="1"/>
    <col min="5" max="5" width="14.7109375" customWidth="1"/>
    <col min="6" max="7" width="14.42578125" customWidth="1"/>
    <col min="8" max="8" width="14.28515625" customWidth="1"/>
  </cols>
  <sheetData>
    <row r="1" spans="1:9" ht="15" x14ac:dyDescent="0.3">
      <c r="A1" s="65" t="s">
        <v>374</v>
      </c>
      <c r="B1" s="67"/>
      <c r="C1" s="67"/>
      <c r="D1" s="67"/>
      <c r="E1" s="67"/>
      <c r="F1" s="67"/>
      <c r="G1" s="536" t="s">
        <v>94</v>
      </c>
      <c r="H1" s="536"/>
      <c r="I1" s="202"/>
    </row>
    <row r="2" spans="1:9" ht="15" x14ac:dyDescent="0.3">
      <c r="A2" s="66" t="s">
        <v>123</v>
      </c>
      <c r="B2" s="67"/>
      <c r="C2" s="67"/>
      <c r="D2" s="67"/>
      <c r="E2" s="67"/>
      <c r="F2" s="67"/>
      <c r="G2" s="534" t="str">
        <f>'ფორმა N1'!L2</f>
        <v>01/01/2023-12/31/2023</v>
      </c>
      <c r="H2" s="534"/>
      <c r="I2" s="66"/>
    </row>
    <row r="3" spans="1:9" ht="15" x14ac:dyDescent="0.3">
      <c r="A3" s="66"/>
      <c r="B3" s="66"/>
      <c r="C3" s="66"/>
      <c r="D3" s="66"/>
      <c r="E3" s="66"/>
      <c r="F3" s="66"/>
      <c r="G3" s="191"/>
      <c r="H3" s="191"/>
      <c r="I3" s="202"/>
    </row>
    <row r="4" spans="1:9" ht="15" x14ac:dyDescent="0.3">
      <c r="A4" s="67" t="s">
        <v>248</v>
      </c>
      <c r="B4" s="67"/>
      <c r="C4" s="67"/>
      <c r="D4" s="67"/>
      <c r="E4" s="67"/>
      <c r="F4" s="67"/>
      <c r="G4" s="66"/>
      <c r="H4" s="66"/>
      <c r="I4" s="66"/>
    </row>
    <row r="5" spans="1:9" ht="15" x14ac:dyDescent="0.3">
      <c r="A5" s="70" t="str">
        <f>'ფორმა N1'!D4</f>
        <v>მპგ კონსერვატიული მოძრაობა ალტ/ინფო</v>
      </c>
      <c r="B5" s="70"/>
      <c r="C5" s="70"/>
      <c r="D5" s="70"/>
      <c r="E5" s="70"/>
      <c r="F5" s="70"/>
      <c r="G5" s="71"/>
      <c r="H5" s="71"/>
      <c r="I5" s="71"/>
    </row>
    <row r="6" spans="1:9" ht="15" x14ac:dyDescent="0.3">
      <c r="A6" s="67"/>
      <c r="B6" s="67"/>
      <c r="C6" s="67"/>
      <c r="D6" s="67"/>
      <c r="E6" s="67"/>
      <c r="F6" s="67"/>
      <c r="G6" s="66"/>
      <c r="H6" s="66"/>
      <c r="I6" s="66"/>
    </row>
    <row r="7" spans="1:9" ht="15" x14ac:dyDescent="0.2">
      <c r="A7" s="190"/>
      <c r="B7" s="190"/>
      <c r="C7" s="190"/>
      <c r="D7" s="190"/>
      <c r="E7" s="190"/>
      <c r="F7" s="190"/>
      <c r="G7" s="68"/>
      <c r="H7" s="68"/>
      <c r="I7" s="202"/>
    </row>
    <row r="8" spans="1:9" ht="15" customHeight="1" x14ac:dyDescent="0.2">
      <c r="A8" s="550" t="s">
        <v>64</v>
      </c>
      <c r="B8" s="552" t="s">
        <v>302</v>
      </c>
      <c r="C8" s="554" t="s">
        <v>303</v>
      </c>
      <c r="D8" s="554" t="s">
        <v>208</v>
      </c>
      <c r="E8" s="570" t="s">
        <v>394</v>
      </c>
      <c r="F8" s="571"/>
      <c r="G8" s="572"/>
      <c r="H8" s="570" t="s">
        <v>426</v>
      </c>
      <c r="I8" s="572"/>
    </row>
    <row r="9" spans="1:9" ht="25.5" x14ac:dyDescent="0.2">
      <c r="A9" s="551"/>
      <c r="B9" s="553"/>
      <c r="C9" s="555"/>
      <c r="D9" s="555"/>
      <c r="E9" s="241" t="s">
        <v>423</v>
      </c>
      <c r="F9" s="241" t="s">
        <v>424</v>
      </c>
      <c r="G9" s="241" t="s">
        <v>425</v>
      </c>
      <c r="H9" s="242" t="s">
        <v>427</v>
      </c>
      <c r="I9" s="242" t="s">
        <v>428</v>
      </c>
    </row>
    <row r="10" spans="1:9" ht="15" x14ac:dyDescent="0.2">
      <c r="A10" s="199"/>
      <c r="B10" s="200"/>
      <c r="C10" s="88"/>
      <c r="D10" s="88"/>
      <c r="E10" s="88"/>
      <c r="F10" s="88"/>
      <c r="G10" s="88"/>
      <c r="H10" s="4"/>
      <c r="I10" s="4"/>
    </row>
    <row r="11" spans="1:9" ht="15" x14ac:dyDescent="0.2">
      <c r="A11" s="199"/>
      <c r="B11" s="200"/>
      <c r="C11" s="77"/>
      <c r="D11" s="77"/>
      <c r="E11" s="77"/>
      <c r="F11" s="77"/>
      <c r="G11" s="77"/>
      <c r="H11" s="4"/>
      <c r="I11" s="4"/>
    </row>
    <row r="12" spans="1:9" ht="15" x14ac:dyDescent="0.2">
      <c r="A12" s="199"/>
      <c r="B12" s="200"/>
      <c r="C12" s="77"/>
      <c r="D12" s="77"/>
      <c r="E12" s="77"/>
      <c r="F12" s="77"/>
      <c r="G12" s="77"/>
      <c r="H12" s="4"/>
      <c r="I12" s="4"/>
    </row>
    <row r="13" spans="1:9" ht="15" x14ac:dyDescent="0.2">
      <c r="A13" s="199"/>
      <c r="B13" s="200"/>
      <c r="C13" s="77"/>
      <c r="D13" s="77"/>
      <c r="E13" s="77"/>
      <c r="F13" s="77"/>
      <c r="G13" s="77"/>
      <c r="H13" s="4"/>
      <c r="I13" s="4"/>
    </row>
    <row r="14" spans="1:9" ht="15" x14ac:dyDescent="0.2">
      <c r="A14" s="199"/>
      <c r="B14" s="200"/>
      <c r="C14" s="77"/>
      <c r="D14" s="77"/>
      <c r="E14" s="77"/>
      <c r="F14" s="77"/>
      <c r="G14" s="77"/>
      <c r="H14" s="4"/>
      <c r="I14" s="4"/>
    </row>
    <row r="15" spans="1:9" ht="15" x14ac:dyDescent="0.2">
      <c r="A15" s="199"/>
      <c r="B15" s="200"/>
      <c r="C15" s="77"/>
      <c r="D15" s="77"/>
      <c r="E15" s="77"/>
      <c r="F15" s="77"/>
      <c r="G15" s="77"/>
      <c r="H15" s="4"/>
      <c r="I15" s="4"/>
    </row>
    <row r="16" spans="1:9" ht="15" x14ac:dyDescent="0.2">
      <c r="A16" s="199"/>
      <c r="B16" s="200"/>
      <c r="C16" s="77"/>
      <c r="D16" s="77"/>
      <c r="E16" s="77"/>
      <c r="F16" s="77"/>
      <c r="G16" s="77"/>
      <c r="H16" s="4"/>
      <c r="I16" s="4"/>
    </row>
    <row r="17" spans="1:9" ht="15" x14ac:dyDescent="0.2">
      <c r="A17" s="199"/>
      <c r="B17" s="200"/>
      <c r="C17" s="77"/>
      <c r="D17" s="77"/>
      <c r="E17" s="77"/>
      <c r="F17" s="77"/>
      <c r="G17" s="77"/>
      <c r="H17" s="4"/>
      <c r="I17" s="4"/>
    </row>
    <row r="18" spans="1:9" ht="15" x14ac:dyDescent="0.2">
      <c r="A18" s="199"/>
      <c r="B18" s="200"/>
      <c r="C18" s="77"/>
      <c r="D18" s="77"/>
      <c r="E18" s="77"/>
      <c r="F18" s="77"/>
      <c r="G18" s="77"/>
      <c r="H18" s="4"/>
      <c r="I18" s="4"/>
    </row>
    <row r="19" spans="1:9" ht="15" x14ac:dyDescent="0.2">
      <c r="A19" s="199"/>
      <c r="B19" s="200"/>
      <c r="C19" s="77"/>
      <c r="D19" s="77"/>
      <c r="E19" s="77"/>
      <c r="F19" s="77"/>
      <c r="G19" s="77"/>
      <c r="H19" s="4"/>
      <c r="I19" s="4"/>
    </row>
    <row r="20" spans="1:9" ht="15" x14ac:dyDescent="0.2">
      <c r="A20" s="199"/>
      <c r="B20" s="200"/>
      <c r="C20" s="77"/>
      <c r="D20" s="77"/>
      <c r="E20" s="77"/>
      <c r="F20" s="77"/>
      <c r="G20" s="77"/>
      <c r="H20" s="4"/>
      <c r="I20" s="4"/>
    </row>
    <row r="21" spans="1:9" ht="15" x14ac:dyDescent="0.2">
      <c r="A21" s="199"/>
      <c r="B21" s="200"/>
      <c r="C21" s="77"/>
      <c r="D21" s="77"/>
      <c r="E21" s="77"/>
      <c r="F21" s="77"/>
      <c r="G21" s="77"/>
      <c r="H21" s="4"/>
      <c r="I21" s="4"/>
    </row>
    <row r="22" spans="1:9" ht="15" x14ac:dyDescent="0.2">
      <c r="A22" s="199"/>
      <c r="B22" s="200"/>
      <c r="C22" s="77"/>
      <c r="D22" s="77"/>
      <c r="E22" s="77"/>
      <c r="F22" s="77"/>
      <c r="G22" s="77"/>
      <c r="H22" s="4"/>
      <c r="I22" s="4"/>
    </row>
    <row r="23" spans="1:9" ht="15" x14ac:dyDescent="0.2">
      <c r="A23" s="199"/>
      <c r="B23" s="200"/>
      <c r="C23" s="77"/>
      <c r="D23" s="77"/>
      <c r="E23" s="77"/>
      <c r="F23" s="77"/>
      <c r="G23" s="77"/>
      <c r="H23" s="4"/>
      <c r="I23" s="4"/>
    </row>
    <row r="24" spans="1:9" ht="15" x14ac:dyDescent="0.2">
      <c r="A24" s="199"/>
      <c r="B24" s="200"/>
      <c r="C24" s="77"/>
      <c r="D24" s="77"/>
      <c r="E24" s="77"/>
      <c r="F24" s="77"/>
      <c r="G24" s="77"/>
      <c r="H24" s="4"/>
      <c r="I24" s="4"/>
    </row>
    <row r="25" spans="1:9" ht="15" x14ac:dyDescent="0.2">
      <c r="A25" s="199"/>
      <c r="B25" s="200"/>
      <c r="C25" s="77"/>
      <c r="D25" s="77"/>
      <c r="E25" s="77"/>
      <c r="F25" s="77"/>
      <c r="G25" s="77"/>
      <c r="H25" s="4"/>
      <c r="I25" s="4"/>
    </row>
    <row r="26" spans="1:9" ht="15" x14ac:dyDescent="0.2">
      <c r="A26" s="199"/>
      <c r="B26" s="200"/>
      <c r="C26" s="77"/>
      <c r="D26" s="77"/>
      <c r="E26" s="77"/>
      <c r="F26" s="77"/>
      <c r="G26" s="77"/>
      <c r="H26" s="4"/>
      <c r="I26" s="4"/>
    </row>
    <row r="27" spans="1:9" ht="15" x14ac:dyDescent="0.2">
      <c r="A27" s="199"/>
      <c r="B27" s="200"/>
      <c r="C27" s="77"/>
      <c r="D27" s="77"/>
      <c r="E27" s="77"/>
      <c r="F27" s="77"/>
      <c r="G27" s="77"/>
      <c r="H27" s="4"/>
      <c r="I27" s="4"/>
    </row>
    <row r="28" spans="1:9" ht="15" x14ac:dyDescent="0.2">
      <c r="A28" s="199"/>
      <c r="B28" s="200"/>
      <c r="C28" s="77"/>
      <c r="D28" s="77"/>
      <c r="E28" s="77"/>
      <c r="F28" s="77"/>
      <c r="G28" s="77"/>
      <c r="H28" s="4"/>
      <c r="I28" s="4"/>
    </row>
    <row r="29" spans="1:9" ht="15" x14ac:dyDescent="0.2">
      <c r="A29" s="199"/>
      <c r="B29" s="200"/>
      <c r="C29" s="77"/>
      <c r="D29" s="77"/>
      <c r="E29" s="77"/>
      <c r="F29" s="77"/>
      <c r="G29" s="77"/>
      <c r="H29" s="4"/>
      <c r="I29" s="4"/>
    </row>
    <row r="30" spans="1:9" ht="15" x14ac:dyDescent="0.2">
      <c r="A30" s="199"/>
      <c r="B30" s="200"/>
      <c r="C30" s="77"/>
      <c r="D30" s="77"/>
      <c r="E30" s="77"/>
      <c r="F30" s="77"/>
      <c r="G30" s="77"/>
      <c r="H30" s="4"/>
      <c r="I30" s="4"/>
    </row>
    <row r="31" spans="1:9" ht="15" x14ac:dyDescent="0.2">
      <c r="A31" s="199"/>
      <c r="B31" s="200"/>
      <c r="C31" s="77"/>
      <c r="D31" s="77"/>
      <c r="E31" s="77"/>
      <c r="F31" s="77"/>
      <c r="G31" s="77"/>
      <c r="H31" s="4"/>
      <c r="I31" s="4"/>
    </row>
    <row r="32" spans="1:9" ht="15" x14ac:dyDescent="0.2">
      <c r="A32" s="199"/>
      <c r="B32" s="200"/>
      <c r="C32" s="77"/>
      <c r="D32" s="77"/>
      <c r="E32" s="77"/>
      <c r="F32" s="77"/>
      <c r="G32" s="77"/>
      <c r="H32" s="4"/>
      <c r="I32" s="4"/>
    </row>
    <row r="33" spans="1:9" ht="15" x14ac:dyDescent="0.2">
      <c r="A33" s="199"/>
      <c r="B33" s="200"/>
      <c r="C33" s="77"/>
      <c r="D33" s="77"/>
      <c r="E33" s="77"/>
      <c r="F33" s="77"/>
      <c r="G33" s="77"/>
      <c r="H33" s="4"/>
      <c r="I33" s="4"/>
    </row>
    <row r="34" spans="1:9" ht="15" x14ac:dyDescent="0.3">
      <c r="A34" s="199"/>
      <c r="B34" s="201"/>
      <c r="C34" s="89"/>
      <c r="D34" s="89"/>
      <c r="E34" s="89"/>
      <c r="F34" s="89"/>
      <c r="G34" s="89" t="s">
        <v>301</v>
      </c>
      <c r="H34" s="76">
        <f>SUM(H9:H33)</f>
        <v>0</v>
      </c>
      <c r="I34" s="76">
        <f>SUM(I9:I33)</f>
        <v>0</v>
      </c>
    </row>
    <row r="35" spans="1:9" ht="15" x14ac:dyDescent="0.3">
      <c r="A35" s="40"/>
      <c r="B35" s="40"/>
      <c r="C35" s="40"/>
      <c r="D35" s="40"/>
      <c r="E35" s="40"/>
      <c r="F35" s="40"/>
      <c r="G35" s="2"/>
      <c r="H35" s="2"/>
    </row>
    <row r="36" spans="1:9" ht="15" x14ac:dyDescent="0.3">
      <c r="A36" s="569" t="s">
        <v>450</v>
      </c>
      <c r="B36" s="569"/>
      <c r="C36" s="569"/>
      <c r="D36" s="569"/>
      <c r="E36" s="569"/>
      <c r="F36" s="569"/>
      <c r="G36" s="569"/>
      <c r="H36" s="569"/>
      <c r="I36" s="569"/>
    </row>
    <row r="37" spans="1:9" ht="15" x14ac:dyDescent="0.3">
      <c r="A37" s="156"/>
      <c r="B37" s="40"/>
      <c r="C37" s="40"/>
      <c r="D37" s="40"/>
      <c r="E37" s="40"/>
      <c r="F37" s="40"/>
      <c r="G37" s="2"/>
      <c r="H37" s="2"/>
    </row>
    <row r="38" spans="1:9" x14ac:dyDescent="0.2">
      <c r="A38" s="21"/>
      <c r="B38" s="21"/>
      <c r="C38" s="21"/>
      <c r="D38" s="21"/>
      <c r="E38" s="21"/>
      <c r="F38" s="21"/>
      <c r="G38" s="21"/>
      <c r="H38" s="21"/>
    </row>
    <row r="39" spans="1:9" ht="15" x14ac:dyDescent="0.3">
      <c r="A39" s="60" t="s">
        <v>93</v>
      </c>
      <c r="B39" s="2"/>
      <c r="C39" s="2"/>
      <c r="D39" s="2"/>
      <c r="E39" s="2"/>
      <c r="F39" s="2"/>
      <c r="G39" s="2"/>
      <c r="H39" s="2"/>
    </row>
    <row r="40" spans="1:9" ht="15" x14ac:dyDescent="0.3">
      <c r="A40" s="2"/>
      <c r="B40" s="2"/>
      <c r="C40" s="2"/>
      <c r="D40" s="2"/>
      <c r="E40" s="2"/>
      <c r="F40" s="2"/>
      <c r="G40" s="2"/>
      <c r="H40" s="2"/>
    </row>
    <row r="41" spans="1:9" ht="15" x14ac:dyDescent="0.3">
      <c r="A41" s="2"/>
      <c r="B41" s="519" t="s">
        <v>1010</v>
      </c>
      <c r="C41" s="2"/>
      <c r="D41" s="2"/>
      <c r="E41" s="2"/>
      <c r="F41" s="2"/>
      <c r="G41" s="2"/>
      <c r="H41" s="12"/>
    </row>
    <row r="42" spans="1:9" ht="15" x14ac:dyDescent="0.3">
      <c r="A42" s="60"/>
      <c r="B42" s="519"/>
      <c r="C42" s="60"/>
      <c r="D42" s="60"/>
      <c r="E42" s="60"/>
      <c r="F42" s="60"/>
      <c r="G42" s="2"/>
      <c r="H42" s="12"/>
    </row>
    <row r="43" spans="1:9" ht="15" x14ac:dyDescent="0.3">
      <c r="A43" s="2"/>
      <c r="B43" s="519" t="s">
        <v>1009</v>
      </c>
      <c r="C43" s="2"/>
      <c r="D43" s="2"/>
      <c r="E43" s="2"/>
      <c r="F43" s="2"/>
      <c r="G43" s="2"/>
      <c r="H43" s="12"/>
    </row>
    <row r="44" spans="1:9" x14ac:dyDescent="0.2">
      <c r="A44" s="58"/>
      <c r="B44" s="58"/>
      <c r="C44" s="58"/>
      <c r="D44" s="58"/>
      <c r="E44" s="58"/>
      <c r="F44" s="58"/>
    </row>
  </sheetData>
  <mergeCells count="9">
    <mergeCell ref="G1:H1"/>
    <mergeCell ref="G2:H2"/>
    <mergeCell ref="A36:I36"/>
    <mergeCell ref="A8:A9"/>
    <mergeCell ref="B8:B9"/>
    <mergeCell ref="C8:C9"/>
    <mergeCell ref="D8:D9"/>
    <mergeCell ref="E8:G8"/>
    <mergeCell ref="H8:I8"/>
  </mergeCells>
  <printOptions gridLines="1"/>
  <pageMargins left="0.25" right="0.25" top="0.75" bottom="0.75" header="0.3" footer="0.3"/>
  <pageSetup scale="81"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45"/>
  <sheetViews>
    <sheetView view="pageBreakPreview" zoomScale="80" zoomScaleSheetLayoutView="80" workbookViewId="0">
      <selection activeCell="U43" sqref="U43"/>
    </sheetView>
  </sheetViews>
  <sheetFormatPr defaultColWidth="9.140625" defaultRowHeight="12.75" x14ac:dyDescent="0.2"/>
  <cols>
    <col min="1" max="1" width="5.42578125" style="140" customWidth="1"/>
    <col min="2" max="2" width="13.140625" style="140" customWidth="1"/>
    <col min="3" max="3" width="15.140625" style="140" customWidth="1"/>
    <col min="4" max="4" width="18" style="140" customWidth="1"/>
    <col min="5" max="5" width="20.5703125" style="140" customWidth="1"/>
    <col min="6" max="6" width="21.28515625" style="140" customWidth="1"/>
    <col min="7" max="7" width="15.140625" style="140" customWidth="1"/>
    <col min="8" max="8" width="15.5703125" style="140" customWidth="1"/>
    <col min="9" max="9" width="13.42578125" style="140" customWidth="1"/>
    <col min="10" max="10" width="0" style="140" hidden="1" customWidth="1"/>
    <col min="11" max="16384" width="9.140625" style="140"/>
  </cols>
  <sheetData>
    <row r="1" spans="1:10" ht="15" x14ac:dyDescent="0.3">
      <c r="A1" s="573" t="s">
        <v>468</v>
      </c>
      <c r="B1" s="573"/>
      <c r="C1" s="573"/>
      <c r="D1" s="573"/>
      <c r="E1" s="573"/>
      <c r="F1" s="573"/>
      <c r="G1" s="536" t="s">
        <v>94</v>
      </c>
      <c r="H1" s="536"/>
    </row>
    <row r="2" spans="1:10" ht="15" x14ac:dyDescent="0.3">
      <c r="A2" s="66" t="s">
        <v>123</v>
      </c>
      <c r="B2" s="65"/>
      <c r="C2" s="67"/>
      <c r="D2" s="67"/>
      <c r="E2" s="67"/>
      <c r="F2" s="67"/>
      <c r="G2" s="534" t="str">
        <f>'ფორმა N1'!L2</f>
        <v>01/01/2023-12/31/2023</v>
      </c>
      <c r="H2" s="534"/>
    </row>
    <row r="3" spans="1:10" ht="15" x14ac:dyDescent="0.3">
      <c r="A3" s="66"/>
      <c r="B3" s="66"/>
      <c r="C3" s="66"/>
      <c r="D3" s="66"/>
      <c r="E3" s="66"/>
      <c r="F3" s="66"/>
      <c r="G3" s="191"/>
      <c r="H3" s="191"/>
    </row>
    <row r="4" spans="1:10" ht="15" x14ac:dyDescent="0.3">
      <c r="A4" s="67" t="s">
        <v>248</v>
      </c>
      <c r="B4" s="67"/>
      <c r="C4" s="67"/>
      <c r="D4" s="67"/>
      <c r="E4" s="67"/>
      <c r="F4" s="67"/>
      <c r="G4" s="66"/>
      <c r="H4" s="66"/>
    </row>
    <row r="5" spans="1:10" ht="15" x14ac:dyDescent="0.3">
      <c r="A5" s="70" t="str">
        <f>'ფორმა N1'!D4</f>
        <v>მპგ კონსერვატიული მოძრაობა ალტ/ინფო</v>
      </c>
      <c r="B5" s="70"/>
      <c r="C5" s="70"/>
      <c r="D5" s="70"/>
      <c r="E5" s="70"/>
      <c r="F5" s="70"/>
      <c r="G5" s="71"/>
      <c r="H5" s="71"/>
    </row>
    <row r="6" spans="1:10" ht="15" x14ac:dyDescent="0.3">
      <c r="A6" s="67"/>
      <c r="B6" s="67"/>
      <c r="C6" s="67"/>
      <c r="D6" s="67"/>
      <c r="E6" s="67"/>
      <c r="F6" s="67"/>
      <c r="G6" s="66"/>
      <c r="H6" s="66"/>
    </row>
    <row r="7" spans="1:10" ht="15" x14ac:dyDescent="0.2">
      <c r="A7" s="190"/>
      <c r="B7" s="190"/>
      <c r="C7" s="190"/>
      <c r="D7" s="190"/>
      <c r="E7" s="190"/>
      <c r="F7" s="190"/>
      <c r="G7" s="68"/>
      <c r="H7" s="68"/>
    </row>
    <row r="8" spans="1:10" ht="30" x14ac:dyDescent="0.2">
      <c r="A8" s="80" t="s">
        <v>64</v>
      </c>
      <c r="B8" s="80" t="s">
        <v>302</v>
      </c>
      <c r="C8" s="80" t="s">
        <v>303</v>
      </c>
      <c r="D8" s="80" t="s">
        <v>208</v>
      </c>
      <c r="E8" s="80" t="s">
        <v>308</v>
      </c>
      <c r="F8" s="80" t="s">
        <v>304</v>
      </c>
      <c r="G8" s="69" t="s">
        <v>10</v>
      </c>
      <c r="H8" s="69" t="s">
        <v>9</v>
      </c>
      <c r="J8" s="164" t="s">
        <v>307</v>
      </c>
    </row>
    <row r="9" spans="1:10" ht="15" x14ac:dyDescent="0.2">
      <c r="A9" s="88"/>
      <c r="B9" s="88"/>
      <c r="C9" s="88"/>
      <c r="D9" s="88"/>
      <c r="E9" s="88"/>
      <c r="F9" s="88"/>
      <c r="G9" s="4"/>
      <c r="H9" s="4"/>
      <c r="J9" s="164" t="s">
        <v>0</v>
      </c>
    </row>
    <row r="10" spans="1:10" ht="15" x14ac:dyDescent="0.2">
      <c r="A10" s="88"/>
      <c r="B10" s="88"/>
      <c r="C10" s="88"/>
      <c r="D10" s="88"/>
      <c r="E10" s="88"/>
      <c r="F10" s="88"/>
      <c r="G10" s="4"/>
      <c r="H10" s="4"/>
    </row>
    <row r="11" spans="1:10" ht="15" x14ac:dyDescent="0.2">
      <c r="A11" s="77"/>
      <c r="B11" s="77"/>
      <c r="C11" s="77"/>
      <c r="D11" s="77"/>
      <c r="E11" s="77"/>
      <c r="F11" s="77"/>
      <c r="G11" s="4"/>
      <c r="H11" s="4"/>
    </row>
    <row r="12" spans="1:10" ht="15" x14ac:dyDescent="0.2">
      <c r="A12" s="77"/>
      <c r="B12" s="77"/>
      <c r="C12" s="77"/>
      <c r="D12" s="77"/>
      <c r="E12" s="77"/>
      <c r="F12" s="77"/>
      <c r="G12" s="4"/>
      <c r="H12" s="4"/>
    </row>
    <row r="13" spans="1:10" ht="15" x14ac:dyDescent="0.2">
      <c r="A13" s="77"/>
      <c r="B13" s="77"/>
      <c r="C13" s="77"/>
      <c r="D13" s="77"/>
      <c r="E13" s="77"/>
      <c r="F13" s="77"/>
      <c r="G13" s="4"/>
      <c r="H13" s="4"/>
    </row>
    <row r="14" spans="1:10" ht="15" x14ac:dyDescent="0.2">
      <c r="A14" s="77"/>
      <c r="B14" s="77"/>
      <c r="C14" s="77"/>
      <c r="D14" s="77"/>
      <c r="E14" s="77"/>
      <c r="F14" s="77"/>
      <c r="G14" s="4"/>
      <c r="H14" s="4"/>
    </row>
    <row r="15" spans="1:10" ht="15" x14ac:dyDescent="0.2">
      <c r="A15" s="77"/>
      <c r="B15" s="77"/>
      <c r="C15" s="77"/>
      <c r="D15" s="77"/>
      <c r="E15" s="77"/>
      <c r="F15" s="77"/>
      <c r="G15" s="4"/>
      <c r="H15" s="4"/>
    </row>
    <row r="16" spans="1:10" ht="15" x14ac:dyDescent="0.2">
      <c r="A16" s="77"/>
      <c r="B16" s="77"/>
      <c r="C16" s="77"/>
      <c r="D16" s="77"/>
      <c r="E16" s="77"/>
      <c r="F16" s="77"/>
      <c r="G16" s="4"/>
      <c r="H16" s="4"/>
    </row>
    <row r="17" spans="1:8" ht="15" x14ac:dyDescent="0.2">
      <c r="A17" s="77"/>
      <c r="B17" s="77"/>
      <c r="C17" s="77"/>
      <c r="D17" s="77"/>
      <c r="E17" s="77"/>
      <c r="F17" s="77"/>
      <c r="G17" s="4"/>
      <c r="H17" s="4"/>
    </row>
    <row r="18" spans="1:8" ht="15" x14ac:dyDescent="0.2">
      <c r="A18" s="77"/>
      <c r="B18" s="77"/>
      <c r="C18" s="77"/>
      <c r="D18" s="77"/>
      <c r="E18" s="77"/>
      <c r="F18" s="77"/>
      <c r="G18" s="4"/>
      <c r="H18" s="4"/>
    </row>
    <row r="19" spans="1:8" ht="15" x14ac:dyDescent="0.2">
      <c r="A19" s="77"/>
      <c r="B19" s="77"/>
      <c r="C19" s="77"/>
      <c r="D19" s="77"/>
      <c r="E19" s="77"/>
      <c r="F19" s="77"/>
      <c r="G19" s="4"/>
      <c r="H19" s="4"/>
    </row>
    <row r="20" spans="1:8" ht="15" x14ac:dyDescent="0.2">
      <c r="A20" s="77"/>
      <c r="B20" s="77"/>
      <c r="C20" s="77"/>
      <c r="D20" s="77"/>
      <c r="E20" s="77"/>
      <c r="F20" s="77"/>
      <c r="G20" s="4"/>
      <c r="H20" s="4"/>
    </row>
    <row r="21" spans="1:8" ht="15" x14ac:dyDescent="0.2">
      <c r="A21" s="77"/>
      <c r="B21" s="77"/>
      <c r="C21" s="77"/>
      <c r="D21" s="77"/>
      <c r="E21" s="77"/>
      <c r="F21" s="77"/>
      <c r="G21" s="4"/>
      <c r="H21" s="4"/>
    </row>
    <row r="22" spans="1:8" ht="15" x14ac:dyDescent="0.2">
      <c r="A22" s="77"/>
      <c r="B22" s="77"/>
      <c r="C22" s="77"/>
      <c r="D22" s="77"/>
      <c r="E22" s="77"/>
      <c r="F22" s="77"/>
      <c r="G22" s="4"/>
      <c r="H22" s="4"/>
    </row>
    <row r="23" spans="1:8" ht="15" x14ac:dyDescent="0.2">
      <c r="A23" s="77"/>
      <c r="B23" s="77"/>
      <c r="C23" s="77"/>
      <c r="D23" s="77"/>
      <c r="E23" s="77"/>
      <c r="F23" s="77"/>
      <c r="G23" s="4"/>
      <c r="H23" s="4"/>
    </row>
    <row r="24" spans="1:8" ht="15" x14ac:dyDescent="0.2">
      <c r="A24" s="77"/>
      <c r="B24" s="77"/>
      <c r="C24" s="77"/>
      <c r="D24" s="77"/>
      <c r="E24" s="77"/>
      <c r="F24" s="77"/>
      <c r="G24" s="4"/>
      <c r="H24" s="4"/>
    </row>
    <row r="25" spans="1:8" ht="15" x14ac:dyDescent="0.2">
      <c r="A25" s="77"/>
      <c r="B25" s="77"/>
      <c r="C25" s="77"/>
      <c r="D25" s="77"/>
      <c r="E25" s="77"/>
      <c r="F25" s="77"/>
      <c r="G25" s="4"/>
      <c r="H25" s="4"/>
    </row>
    <row r="26" spans="1:8" ht="15" x14ac:dyDescent="0.2">
      <c r="A26" s="77"/>
      <c r="B26" s="77"/>
      <c r="C26" s="77"/>
      <c r="D26" s="77"/>
      <c r="E26" s="77"/>
      <c r="F26" s="77"/>
      <c r="G26" s="4"/>
      <c r="H26" s="4"/>
    </row>
    <row r="27" spans="1:8" ht="15" x14ac:dyDescent="0.2">
      <c r="A27" s="77"/>
      <c r="B27" s="77"/>
      <c r="C27" s="77"/>
      <c r="D27" s="77"/>
      <c r="E27" s="77"/>
      <c r="F27" s="77"/>
      <c r="G27" s="4"/>
      <c r="H27" s="4"/>
    </row>
    <row r="28" spans="1:8" ht="15" x14ac:dyDescent="0.2">
      <c r="A28" s="77"/>
      <c r="B28" s="77"/>
      <c r="C28" s="77"/>
      <c r="D28" s="77"/>
      <c r="E28" s="77"/>
      <c r="F28" s="77"/>
      <c r="G28" s="4"/>
      <c r="H28" s="4"/>
    </row>
    <row r="29" spans="1:8" ht="15" x14ac:dyDescent="0.2">
      <c r="A29" s="77"/>
      <c r="B29" s="77"/>
      <c r="C29" s="77"/>
      <c r="D29" s="77"/>
      <c r="E29" s="77"/>
      <c r="F29" s="77"/>
      <c r="G29" s="4"/>
      <c r="H29" s="4"/>
    </row>
    <row r="30" spans="1:8" ht="15" x14ac:dyDescent="0.2">
      <c r="A30" s="77"/>
      <c r="B30" s="77"/>
      <c r="C30" s="77"/>
      <c r="D30" s="77"/>
      <c r="E30" s="77"/>
      <c r="F30" s="77"/>
      <c r="G30" s="4"/>
      <c r="H30" s="4"/>
    </row>
    <row r="31" spans="1:8" ht="15" x14ac:dyDescent="0.2">
      <c r="A31" s="77"/>
      <c r="B31" s="77"/>
      <c r="C31" s="77"/>
      <c r="D31" s="77"/>
      <c r="E31" s="77"/>
      <c r="F31" s="77"/>
      <c r="G31" s="4"/>
      <c r="H31" s="4"/>
    </row>
    <row r="32" spans="1:8" ht="15" x14ac:dyDescent="0.2">
      <c r="A32" s="77"/>
      <c r="B32" s="77"/>
      <c r="C32" s="77"/>
      <c r="D32" s="77"/>
      <c r="E32" s="77"/>
      <c r="F32" s="77"/>
      <c r="G32" s="4"/>
      <c r="H32" s="4"/>
    </row>
    <row r="33" spans="1:9" ht="15" x14ac:dyDescent="0.2">
      <c r="A33" s="77"/>
      <c r="B33" s="77"/>
      <c r="C33" s="77"/>
      <c r="D33" s="77"/>
      <c r="E33" s="77"/>
      <c r="F33" s="77"/>
      <c r="G33" s="4"/>
      <c r="H33" s="4"/>
    </row>
    <row r="34" spans="1:9" ht="15" x14ac:dyDescent="0.3">
      <c r="A34" s="77"/>
      <c r="B34" s="89"/>
      <c r="C34" s="89"/>
      <c r="D34" s="89"/>
      <c r="E34" s="89"/>
      <c r="F34" s="89" t="s">
        <v>306</v>
      </c>
      <c r="G34" s="76">
        <f>SUM(G9:G33)</f>
        <v>0</v>
      </c>
      <c r="H34" s="76">
        <f>SUM(H9:H33)</f>
        <v>0</v>
      </c>
    </row>
    <row r="35" spans="1:9" ht="15" x14ac:dyDescent="0.3">
      <c r="A35" s="162"/>
      <c r="B35" s="162"/>
      <c r="C35" s="162"/>
      <c r="D35" s="162"/>
      <c r="E35" s="162"/>
      <c r="F35" s="162"/>
      <c r="G35" s="162"/>
      <c r="H35" s="139"/>
      <c r="I35" s="139"/>
    </row>
    <row r="36" spans="1:9" ht="15" x14ac:dyDescent="0.3">
      <c r="A36" s="557" t="s">
        <v>451</v>
      </c>
      <c r="B36" s="557"/>
      <c r="C36" s="557"/>
      <c r="D36" s="557"/>
      <c r="E36" s="557"/>
      <c r="F36" s="557"/>
      <c r="G36" s="557"/>
      <c r="H36" s="557"/>
      <c r="I36" s="139"/>
    </row>
    <row r="37" spans="1:9" ht="15" x14ac:dyDescent="0.3">
      <c r="A37" s="163"/>
      <c r="B37" s="163"/>
      <c r="C37" s="162"/>
      <c r="D37" s="162"/>
      <c r="E37" s="162"/>
      <c r="F37" s="162"/>
      <c r="G37" s="162"/>
      <c r="H37" s="139"/>
      <c r="I37" s="139"/>
    </row>
    <row r="38" spans="1:9" ht="15" x14ac:dyDescent="0.3">
      <c r="A38" s="163"/>
      <c r="B38" s="163"/>
      <c r="C38" s="139"/>
      <c r="D38" s="139"/>
      <c r="E38" s="139"/>
      <c r="F38" s="139"/>
      <c r="G38" s="139"/>
      <c r="H38" s="139"/>
      <c r="I38" s="139"/>
    </row>
    <row r="39" spans="1:9" x14ac:dyDescent="0.2">
      <c r="A39" s="161"/>
      <c r="B39" s="161"/>
      <c r="C39" s="161"/>
      <c r="D39" s="161"/>
      <c r="E39" s="161"/>
      <c r="F39" s="161"/>
      <c r="G39" s="161"/>
      <c r="H39" s="161"/>
      <c r="I39" s="161"/>
    </row>
    <row r="40" spans="1:9" ht="15" x14ac:dyDescent="0.3">
      <c r="A40" s="144" t="s">
        <v>93</v>
      </c>
      <c r="B40" s="144"/>
      <c r="C40" s="139"/>
      <c r="D40" s="139"/>
      <c r="E40" s="139"/>
      <c r="F40" s="139"/>
      <c r="G40" s="139"/>
      <c r="H40" s="139"/>
      <c r="I40" s="139"/>
    </row>
    <row r="41" spans="1:9" ht="15" x14ac:dyDescent="0.3">
      <c r="A41" s="139"/>
      <c r="B41" s="139"/>
      <c r="C41" s="139"/>
      <c r="D41" s="139"/>
      <c r="E41" s="139"/>
      <c r="F41" s="139"/>
      <c r="G41" s="139"/>
      <c r="H41" s="139"/>
      <c r="I41" s="139"/>
    </row>
    <row r="42" spans="1:9" ht="15" x14ac:dyDescent="0.3">
      <c r="A42" s="139"/>
      <c r="B42" s="139"/>
      <c r="C42" s="519" t="s">
        <v>1010</v>
      </c>
      <c r="D42" s="139"/>
      <c r="E42" s="139"/>
      <c r="F42" s="139"/>
      <c r="G42" s="139"/>
      <c r="H42" s="139"/>
      <c r="I42" s="145"/>
    </row>
    <row r="43" spans="1:9" ht="15" x14ac:dyDescent="0.3">
      <c r="A43" s="144"/>
      <c r="B43" s="144"/>
      <c r="C43" s="519"/>
      <c r="D43" s="144"/>
      <c r="E43" s="162"/>
      <c r="F43" s="144"/>
      <c r="G43" s="144"/>
      <c r="H43" s="139"/>
      <c r="I43" s="145"/>
    </row>
    <row r="44" spans="1:9" ht="15" x14ac:dyDescent="0.3">
      <c r="A44" s="139"/>
      <c r="B44" s="139"/>
      <c r="C44" s="519" t="s">
        <v>1009</v>
      </c>
      <c r="D44" s="139"/>
      <c r="E44" s="139"/>
      <c r="F44" s="139"/>
      <c r="G44" s="139"/>
      <c r="H44" s="139"/>
      <c r="I44" s="145"/>
    </row>
    <row r="45" spans="1:9" x14ac:dyDescent="0.2">
      <c r="A45" s="146"/>
      <c r="B45" s="146"/>
      <c r="C45" s="146"/>
      <c r="D45" s="146"/>
      <c r="E45" s="146"/>
      <c r="F45" s="146"/>
      <c r="G45" s="146"/>
    </row>
  </sheetData>
  <mergeCells count="4">
    <mergeCell ref="G1:H1"/>
    <mergeCell ref="G2:H2"/>
    <mergeCell ref="A1:F1"/>
    <mergeCell ref="A36:H36"/>
  </mergeCells>
  <printOptions gridLines="1"/>
  <pageMargins left="0.25" right="0.25" top="0.75" bottom="0.75" header="0.3" footer="0.3"/>
  <pageSetup scale="8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16266-4186-4235-AD72-61C857322C8E}">
  <dimension ref="A1:H5"/>
  <sheetViews>
    <sheetView workbookViewId="0">
      <selection activeCell="B1" sqref="B1"/>
    </sheetView>
  </sheetViews>
  <sheetFormatPr defaultRowHeight="12.75" x14ac:dyDescent="0.2"/>
  <cols>
    <col min="2" max="2" width="16.28515625" bestFit="1" customWidth="1"/>
    <col min="3" max="3" width="28.42578125" bestFit="1" customWidth="1"/>
    <col min="4" max="4" width="23.42578125" customWidth="1"/>
    <col min="6" max="6" width="21.42578125" customWidth="1"/>
    <col min="8" max="8" width="9.5703125" customWidth="1"/>
  </cols>
  <sheetData>
    <row r="1" spans="1:8" x14ac:dyDescent="0.2">
      <c r="A1" t="s">
        <v>639</v>
      </c>
      <c r="B1" t="s">
        <v>927</v>
      </c>
      <c r="C1" t="s">
        <v>640</v>
      </c>
      <c r="D1" t="s">
        <v>641</v>
      </c>
      <c r="E1" t="s">
        <v>968</v>
      </c>
      <c r="F1" t="s">
        <v>97</v>
      </c>
      <c r="G1" t="s">
        <v>182</v>
      </c>
      <c r="H1" t="s">
        <v>643</v>
      </c>
    </row>
    <row r="2" spans="1:8" x14ac:dyDescent="0.2">
      <c r="A2" s="484">
        <v>45164</v>
      </c>
      <c r="B2" t="s">
        <v>971</v>
      </c>
      <c r="C2" t="s">
        <v>924</v>
      </c>
      <c r="D2" t="s">
        <v>553</v>
      </c>
      <c r="E2" t="s">
        <v>555</v>
      </c>
      <c r="F2" t="s">
        <v>933</v>
      </c>
      <c r="H2">
        <v>550</v>
      </c>
    </row>
    <row r="3" spans="1:8" x14ac:dyDescent="0.2">
      <c r="A3" s="484">
        <v>45138</v>
      </c>
      <c r="B3" t="s">
        <v>971</v>
      </c>
      <c r="C3" t="s">
        <v>925</v>
      </c>
      <c r="D3" t="s">
        <v>554</v>
      </c>
      <c r="E3" t="s">
        <v>555</v>
      </c>
      <c r="F3" t="s">
        <v>962</v>
      </c>
      <c r="H3">
        <v>540</v>
      </c>
    </row>
    <row r="4" spans="1:8" x14ac:dyDescent="0.2">
      <c r="A4" s="484">
        <v>45070</v>
      </c>
      <c r="B4" t="s">
        <v>971</v>
      </c>
      <c r="C4" t="s">
        <v>924</v>
      </c>
      <c r="D4" t="s">
        <v>544</v>
      </c>
      <c r="E4" t="s">
        <v>555</v>
      </c>
      <c r="F4" t="s">
        <v>951</v>
      </c>
      <c r="H4">
        <v>550</v>
      </c>
    </row>
    <row r="5" spans="1:8" x14ac:dyDescent="0.2">
      <c r="A5" s="484">
        <v>44964</v>
      </c>
      <c r="B5" t="s">
        <v>971</v>
      </c>
      <c r="C5" t="s">
        <v>911</v>
      </c>
      <c r="D5" t="s">
        <v>515</v>
      </c>
      <c r="E5" t="s">
        <v>503</v>
      </c>
      <c r="F5" t="s">
        <v>949</v>
      </c>
      <c r="H5">
        <v>125</v>
      </c>
    </row>
  </sheetData>
  <pageMargins left="0.7" right="0.7" top="0.75" bottom="0.75" header="0.3" footer="0.3"/>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L47"/>
  <sheetViews>
    <sheetView view="pageBreakPreview" topLeftCell="A17" zoomScale="80" zoomScaleSheetLayoutView="80" workbookViewId="0">
      <selection activeCell="J46" sqref="J46:K46"/>
    </sheetView>
  </sheetViews>
  <sheetFormatPr defaultColWidth="9.140625" defaultRowHeight="12.75" x14ac:dyDescent="0.2"/>
  <cols>
    <col min="1" max="1" width="5.42578125" style="164" customWidth="1"/>
    <col min="2" max="2" width="27.5703125" style="164" customWidth="1"/>
    <col min="3" max="3" width="19.28515625" style="164" customWidth="1"/>
    <col min="4" max="4" width="16.85546875" style="164" customWidth="1"/>
    <col min="5" max="5" width="13.140625" style="164" customWidth="1"/>
    <col min="6" max="6" width="17" style="164" customWidth="1"/>
    <col min="7" max="7" width="13.7109375" style="164" customWidth="1"/>
    <col min="8" max="8" width="19.42578125" style="164" bestFit="1" customWidth="1"/>
    <col min="9" max="9" width="18.5703125" style="164" bestFit="1" customWidth="1"/>
    <col min="10" max="10" width="16.7109375" style="164" customWidth="1"/>
    <col min="11" max="11" width="17.7109375" style="164" customWidth="1"/>
    <col min="12" max="12" width="12.85546875" style="164" customWidth="1"/>
    <col min="13" max="16384" width="9.140625" style="164"/>
  </cols>
  <sheetData>
    <row r="2" spans="1:12" ht="15" x14ac:dyDescent="0.3">
      <c r="A2" s="561" t="s">
        <v>375</v>
      </c>
      <c r="B2" s="561"/>
      <c r="C2" s="561"/>
      <c r="D2" s="561"/>
      <c r="E2" s="246"/>
      <c r="F2" s="67"/>
      <c r="G2" s="67"/>
      <c r="H2" s="67"/>
      <c r="I2" s="67"/>
      <c r="J2" s="249"/>
      <c r="K2" s="248"/>
      <c r="L2" s="248" t="s">
        <v>94</v>
      </c>
    </row>
    <row r="3" spans="1:12" ht="15" x14ac:dyDescent="0.3">
      <c r="A3" s="66" t="s">
        <v>123</v>
      </c>
      <c r="B3" s="65"/>
      <c r="C3" s="67"/>
      <c r="D3" s="67"/>
      <c r="E3" s="67"/>
      <c r="F3" s="67"/>
      <c r="G3" s="67"/>
      <c r="H3" s="67"/>
      <c r="I3" s="67"/>
      <c r="J3" s="249"/>
      <c r="K3" s="534" t="str">
        <f>'ფორმა N1'!L2</f>
        <v>01/01/2023-12/31/2023</v>
      </c>
      <c r="L3" s="534"/>
    </row>
    <row r="4" spans="1:12" ht="15" x14ac:dyDescent="0.3">
      <c r="A4" s="66"/>
      <c r="B4" s="66"/>
      <c r="C4" s="65"/>
      <c r="D4" s="65"/>
      <c r="E4" s="65"/>
      <c r="F4" s="65"/>
      <c r="G4" s="65"/>
      <c r="H4" s="65"/>
      <c r="I4" s="65"/>
      <c r="J4" s="249"/>
      <c r="K4" s="249"/>
      <c r="L4" s="249"/>
    </row>
    <row r="5" spans="1:12" ht="15" x14ac:dyDescent="0.3">
      <c r="A5" s="67" t="s">
        <v>248</v>
      </c>
      <c r="B5" s="67"/>
      <c r="C5" s="67"/>
      <c r="D5" s="67"/>
      <c r="E5" s="67"/>
      <c r="F5" s="67"/>
      <c r="G5" s="67"/>
      <c r="H5" s="67"/>
      <c r="I5" s="67"/>
      <c r="J5" s="66"/>
      <c r="K5" s="66"/>
      <c r="L5" s="66"/>
    </row>
    <row r="6" spans="1:12" ht="15" x14ac:dyDescent="0.3">
      <c r="A6" s="70" t="str">
        <f>'ფორმა N1'!D4</f>
        <v>მპგ კონსერვატიული მოძრაობა ალტ/ინფო</v>
      </c>
      <c r="B6" s="70"/>
      <c r="C6" s="70"/>
      <c r="D6" s="70"/>
      <c r="E6" s="70"/>
      <c r="F6" s="70"/>
      <c r="G6" s="70"/>
      <c r="H6" s="70"/>
      <c r="I6" s="70"/>
      <c r="J6" s="71"/>
      <c r="K6" s="71"/>
    </row>
    <row r="7" spans="1:12" ht="15" x14ac:dyDescent="0.3">
      <c r="A7" s="67"/>
      <c r="B7" s="67"/>
      <c r="C7" s="67"/>
      <c r="D7" s="67"/>
      <c r="E7" s="67"/>
      <c r="F7" s="67"/>
      <c r="G7" s="67"/>
      <c r="H7" s="67"/>
      <c r="I7" s="67"/>
      <c r="J7" s="66"/>
      <c r="K7" s="66"/>
      <c r="L7" s="66"/>
    </row>
    <row r="8" spans="1:12" ht="15" x14ac:dyDescent="0.2">
      <c r="A8" s="244"/>
      <c r="B8" s="244"/>
      <c r="C8" s="244"/>
      <c r="D8" s="244"/>
      <c r="E8" s="244"/>
      <c r="F8" s="244"/>
      <c r="G8" s="244"/>
      <c r="H8" s="244"/>
      <c r="I8" s="244"/>
      <c r="J8" s="68"/>
      <c r="K8" s="68"/>
      <c r="L8" s="68"/>
    </row>
    <row r="9" spans="1:12" ht="45" x14ac:dyDescent="0.2">
      <c r="A9" s="80" t="s">
        <v>64</v>
      </c>
      <c r="B9" s="80" t="s">
        <v>376</v>
      </c>
      <c r="C9" s="80" t="s">
        <v>377</v>
      </c>
      <c r="D9" s="80" t="s">
        <v>378</v>
      </c>
      <c r="E9" s="80" t="s">
        <v>379</v>
      </c>
      <c r="F9" s="80" t="s">
        <v>380</v>
      </c>
      <c r="G9" s="80" t="s">
        <v>381</v>
      </c>
      <c r="H9" s="80" t="s">
        <v>397</v>
      </c>
      <c r="I9" s="80" t="s">
        <v>382</v>
      </c>
      <c r="J9" s="80" t="s">
        <v>383</v>
      </c>
      <c r="K9" s="80" t="s">
        <v>384</v>
      </c>
      <c r="L9" s="80" t="s">
        <v>287</v>
      </c>
    </row>
    <row r="10" spans="1:12" ht="15" x14ac:dyDescent="0.2">
      <c r="A10" s="88">
        <v>1</v>
      </c>
      <c r="B10" s="337"/>
      <c r="C10" s="88"/>
      <c r="D10" s="88"/>
      <c r="E10" s="88"/>
      <c r="F10" s="88"/>
      <c r="G10" s="88"/>
      <c r="H10" s="88"/>
      <c r="I10" s="88"/>
      <c r="J10" s="4"/>
      <c r="K10" s="4"/>
      <c r="L10" s="88"/>
    </row>
    <row r="11" spans="1:12" ht="15" x14ac:dyDescent="0.2">
      <c r="A11" s="88">
        <v>2</v>
      </c>
      <c r="B11" s="337"/>
      <c r="C11" s="88"/>
      <c r="D11" s="88"/>
      <c r="E11" s="88"/>
      <c r="F11" s="88"/>
      <c r="G11" s="88"/>
      <c r="H11" s="88"/>
      <c r="I11" s="88"/>
      <c r="J11" s="4"/>
      <c r="K11" s="4"/>
      <c r="L11" s="88"/>
    </row>
    <row r="12" spans="1:12" ht="15" x14ac:dyDescent="0.2">
      <c r="A12" s="88">
        <v>3</v>
      </c>
      <c r="B12" s="337"/>
      <c r="C12" s="77"/>
      <c r="D12" s="77"/>
      <c r="E12" s="77"/>
      <c r="F12" s="77"/>
      <c r="G12" s="77"/>
      <c r="H12" s="77"/>
      <c r="I12" s="77"/>
      <c r="J12" s="4"/>
      <c r="K12" s="4"/>
      <c r="L12" s="77"/>
    </row>
    <row r="13" spans="1:12" ht="15" x14ac:dyDescent="0.2">
      <c r="A13" s="88">
        <v>4</v>
      </c>
      <c r="B13" s="337"/>
      <c r="C13" s="77"/>
      <c r="D13" s="77"/>
      <c r="E13" s="77"/>
      <c r="F13" s="77"/>
      <c r="G13" s="77"/>
      <c r="H13" s="77"/>
      <c r="I13" s="77"/>
      <c r="J13" s="4"/>
      <c r="K13" s="4"/>
      <c r="L13" s="77"/>
    </row>
    <row r="14" spans="1:12" ht="15" x14ac:dyDescent="0.2">
      <c r="A14" s="88">
        <v>5</v>
      </c>
      <c r="B14" s="337"/>
      <c r="C14" s="77"/>
      <c r="D14" s="77"/>
      <c r="E14" s="77"/>
      <c r="F14" s="77"/>
      <c r="G14" s="77"/>
      <c r="H14" s="77"/>
      <c r="I14" s="77"/>
      <c r="J14" s="4"/>
      <c r="K14" s="4"/>
      <c r="L14" s="77"/>
    </row>
    <row r="15" spans="1:12" ht="15" x14ac:dyDescent="0.2">
      <c r="A15" s="88">
        <v>6</v>
      </c>
      <c r="B15" s="337"/>
      <c r="C15" s="77"/>
      <c r="D15" s="77"/>
      <c r="E15" s="77"/>
      <c r="F15" s="77"/>
      <c r="G15" s="77"/>
      <c r="H15" s="77"/>
      <c r="I15" s="77"/>
      <c r="J15" s="4"/>
      <c r="K15" s="4"/>
      <c r="L15" s="77"/>
    </row>
    <row r="16" spans="1:12" ht="15" x14ac:dyDescent="0.2">
      <c r="A16" s="88">
        <v>7</v>
      </c>
      <c r="B16" s="337"/>
      <c r="C16" s="77"/>
      <c r="D16" s="77"/>
      <c r="E16" s="77"/>
      <c r="F16" s="77"/>
      <c r="G16" s="77"/>
      <c r="H16" s="77"/>
      <c r="I16" s="77"/>
      <c r="J16" s="4"/>
      <c r="K16" s="4"/>
      <c r="L16" s="77"/>
    </row>
    <row r="17" spans="1:12" ht="15" x14ac:dyDescent="0.2">
      <c r="A17" s="88">
        <v>8</v>
      </c>
      <c r="B17" s="337"/>
      <c r="C17" s="77"/>
      <c r="D17" s="77"/>
      <c r="E17" s="77"/>
      <c r="F17" s="77"/>
      <c r="G17" s="77"/>
      <c r="H17" s="77"/>
      <c r="I17" s="77"/>
      <c r="J17" s="4"/>
      <c r="K17" s="4"/>
      <c r="L17" s="77"/>
    </row>
    <row r="18" spans="1:12" ht="15" x14ac:dyDescent="0.2">
      <c r="A18" s="88">
        <v>9</v>
      </c>
      <c r="B18" s="337"/>
      <c r="C18" s="77"/>
      <c r="D18" s="77"/>
      <c r="E18" s="77"/>
      <c r="F18" s="77"/>
      <c r="G18" s="77"/>
      <c r="H18" s="77"/>
      <c r="I18" s="77"/>
      <c r="J18" s="4"/>
      <c r="K18" s="4"/>
      <c r="L18" s="77"/>
    </row>
    <row r="19" spans="1:12" ht="15" x14ac:dyDescent="0.2">
      <c r="A19" s="88">
        <v>10</v>
      </c>
      <c r="B19" s="337"/>
      <c r="C19" s="77"/>
      <c r="D19" s="77"/>
      <c r="E19" s="77"/>
      <c r="F19" s="77"/>
      <c r="G19" s="77"/>
      <c r="H19" s="77"/>
      <c r="I19" s="77"/>
      <c r="J19" s="4"/>
      <c r="K19" s="4"/>
      <c r="L19" s="77"/>
    </row>
    <row r="20" spans="1:12" ht="15" x14ac:dyDescent="0.2">
      <c r="A20" s="88">
        <v>11</v>
      </c>
      <c r="B20" s="337"/>
      <c r="C20" s="77"/>
      <c r="D20" s="77"/>
      <c r="E20" s="77"/>
      <c r="F20" s="77"/>
      <c r="G20" s="77"/>
      <c r="H20" s="77"/>
      <c r="I20" s="77"/>
      <c r="J20" s="4"/>
      <c r="K20" s="4"/>
      <c r="L20" s="77"/>
    </row>
    <row r="21" spans="1:12" ht="15" x14ac:dyDescent="0.2">
      <c r="A21" s="88">
        <v>12</v>
      </c>
      <c r="B21" s="337"/>
      <c r="C21" s="77"/>
      <c r="D21" s="77"/>
      <c r="E21" s="77"/>
      <c r="F21" s="77"/>
      <c r="G21" s="77"/>
      <c r="H21" s="77"/>
      <c r="I21" s="77"/>
      <c r="J21" s="4"/>
      <c r="K21" s="4"/>
      <c r="L21" s="77"/>
    </row>
    <row r="22" spans="1:12" ht="15" x14ac:dyDescent="0.2">
      <c r="A22" s="88">
        <v>13</v>
      </c>
      <c r="B22" s="337"/>
      <c r="C22" s="77"/>
      <c r="D22" s="77"/>
      <c r="E22" s="77"/>
      <c r="F22" s="77"/>
      <c r="G22" s="77"/>
      <c r="H22" s="77"/>
      <c r="I22" s="77"/>
      <c r="J22" s="4"/>
      <c r="K22" s="4"/>
      <c r="L22" s="77"/>
    </row>
    <row r="23" spans="1:12" ht="15" x14ac:dyDescent="0.2">
      <c r="A23" s="88">
        <v>14</v>
      </c>
      <c r="B23" s="337"/>
      <c r="C23" s="77"/>
      <c r="D23" s="77"/>
      <c r="E23" s="77"/>
      <c r="F23" s="77"/>
      <c r="G23" s="77"/>
      <c r="H23" s="77"/>
      <c r="I23" s="77"/>
      <c r="J23" s="4"/>
      <c r="K23" s="4"/>
      <c r="L23" s="77"/>
    </row>
    <row r="24" spans="1:12" ht="15" x14ac:dyDescent="0.2">
      <c r="A24" s="88">
        <v>15</v>
      </c>
      <c r="B24" s="337"/>
      <c r="C24" s="77"/>
      <c r="D24" s="77"/>
      <c r="E24" s="77"/>
      <c r="F24" s="77"/>
      <c r="G24" s="77"/>
      <c r="H24" s="77"/>
      <c r="I24" s="77"/>
      <c r="J24" s="4"/>
      <c r="K24" s="4"/>
      <c r="L24" s="77"/>
    </row>
    <row r="25" spans="1:12" ht="15" x14ac:dyDescent="0.2">
      <c r="A25" s="88">
        <v>16</v>
      </c>
      <c r="B25" s="337"/>
      <c r="C25" s="77"/>
      <c r="D25" s="77"/>
      <c r="E25" s="77"/>
      <c r="F25" s="77"/>
      <c r="G25" s="77"/>
      <c r="H25" s="77"/>
      <c r="I25" s="77"/>
      <c r="J25" s="4"/>
      <c r="K25" s="4"/>
      <c r="L25" s="77"/>
    </row>
    <row r="26" spans="1:12" ht="15" x14ac:dyDescent="0.2">
      <c r="A26" s="88">
        <v>17</v>
      </c>
      <c r="B26" s="337"/>
      <c r="C26" s="77"/>
      <c r="D26" s="77"/>
      <c r="E26" s="77"/>
      <c r="F26" s="77"/>
      <c r="G26" s="77"/>
      <c r="H26" s="77"/>
      <c r="I26" s="77"/>
      <c r="J26" s="4"/>
      <c r="K26" s="4"/>
      <c r="L26" s="77"/>
    </row>
    <row r="27" spans="1:12" ht="15" x14ac:dyDescent="0.2">
      <c r="A27" s="88">
        <v>18</v>
      </c>
      <c r="B27" s="337"/>
      <c r="C27" s="77"/>
      <c r="D27" s="77"/>
      <c r="E27" s="77"/>
      <c r="F27" s="77"/>
      <c r="G27" s="77"/>
      <c r="H27" s="77"/>
      <c r="I27" s="77"/>
      <c r="J27" s="4"/>
      <c r="K27" s="4"/>
      <c r="L27" s="77"/>
    </row>
    <row r="28" spans="1:12" ht="15" x14ac:dyDescent="0.2">
      <c r="A28" s="88">
        <v>19</v>
      </c>
      <c r="B28" s="337"/>
      <c r="C28" s="77"/>
      <c r="D28" s="77"/>
      <c r="E28" s="77"/>
      <c r="F28" s="77"/>
      <c r="G28" s="77"/>
      <c r="H28" s="77"/>
      <c r="I28" s="77"/>
      <c r="J28" s="4"/>
      <c r="K28" s="4"/>
      <c r="L28" s="77"/>
    </row>
    <row r="29" spans="1:12" ht="15" x14ac:dyDescent="0.2">
      <c r="A29" s="88">
        <v>20</v>
      </c>
      <c r="B29" s="337"/>
      <c r="C29" s="77"/>
      <c r="D29" s="77"/>
      <c r="E29" s="77"/>
      <c r="F29" s="77"/>
      <c r="G29" s="77"/>
      <c r="H29" s="77"/>
      <c r="I29" s="77"/>
      <c r="J29" s="4"/>
      <c r="K29" s="4"/>
      <c r="L29" s="77"/>
    </row>
    <row r="30" spans="1:12" ht="15" x14ac:dyDescent="0.2">
      <c r="A30" s="88">
        <v>21</v>
      </c>
      <c r="B30" s="337"/>
      <c r="C30" s="77"/>
      <c r="D30" s="77"/>
      <c r="E30" s="77"/>
      <c r="F30" s="77"/>
      <c r="G30" s="77"/>
      <c r="H30" s="77"/>
      <c r="I30" s="77"/>
      <c r="J30" s="4"/>
      <c r="K30" s="4"/>
      <c r="L30" s="77"/>
    </row>
    <row r="31" spans="1:12" ht="15" x14ac:dyDescent="0.2">
      <c r="A31" s="88">
        <v>22</v>
      </c>
      <c r="B31" s="337"/>
      <c r="C31" s="77"/>
      <c r="D31" s="77"/>
      <c r="E31" s="77"/>
      <c r="F31" s="77"/>
      <c r="G31" s="77"/>
      <c r="H31" s="77"/>
      <c r="I31" s="77"/>
      <c r="J31" s="4"/>
      <c r="K31" s="4"/>
      <c r="L31" s="77"/>
    </row>
    <row r="32" spans="1:12" ht="15" x14ac:dyDescent="0.2">
      <c r="A32" s="88">
        <v>23</v>
      </c>
      <c r="B32" s="337"/>
      <c r="C32" s="77"/>
      <c r="D32" s="77"/>
      <c r="E32" s="77"/>
      <c r="F32" s="77"/>
      <c r="G32" s="77"/>
      <c r="H32" s="77"/>
      <c r="I32" s="77"/>
      <c r="J32" s="4"/>
      <c r="K32" s="4"/>
      <c r="L32" s="77"/>
    </row>
    <row r="33" spans="1:12" ht="15" x14ac:dyDescent="0.2">
      <c r="A33" s="88">
        <v>24</v>
      </c>
      <c r="B33" s="337"/>
      <c r="C33" s="77"/>
      <c r="D33" s="77"/>
      <c r="E33" s="77"/>
      <c r="F33" s="77"/>
      <c r="G33" s="77"/>
      <c r="H33" s="77"/>
      <c r="I33" s="77"/>
      <c r="J33" s="4"/>
      <c r="K33" s="4"/>
      <c r="L33" s="77"/>
    </row>
    <row r="34" spans="1:12" ht="15" x14ac:dyDescent="0.2">
      <c r="A34" s="77" t="s">
        <v>250</v>
      </c>
      <c r="B34" s="337"/>
      <c r="C34" s="77"/>
      <c r="D34" s="77"/>
      <c r="E34" s="77"/>
      <c r="F34" s="77"/>
      <c r="G34" s="77"/>
      <c r="H34" s="77"/>
      <c r="I34" s="77"/>
      <c r="J34" s="4"/>
      <c r="K34" s="4"/>
      <c r="L34" s="77"/>
    </row>
    <row r="35" spans="1:12" ht="15" x14ac:dyDescent="0.3">
      <c r="A35" s="77"/>
      <c r="B35" s="337"/>
      <c r="C35" s="89"/>
      <c r="D35" s="89"/>
      <c r="E35" s="89"/>
      <c r="F35" s="89"/>
      <c r="G35" s="77"/>
      <c r="H35" s="77"/>
      <c r="I35" s="77"/>
      <c r="J35" s="77" t="s">
        <v>385</v>
      </c>
      <c r="K35" s="76">
        <f>SUM(K10:K34)</f>
        <v>0</v>
      </c>
      <c r="L35" s="77"/>
    </row>
    <row r="36" spans="1:12" ht="15" x14ac:dyDescent="0.3">
      <c r="A36" s="162"/>
      <c r="B36" s="162"/>
      <c r="C36" s="162"/>
      <c r="D36" s="162"/>
      <c r="E36" s="162"/>
      <c r="F36" s="162"/>
      <c r="G36" s="162"/>
      <c r="H36" s="162"/>
      <c r="I36" s="162"/>
      <c r="J36" s="162"/>
      <c r="K36" s="139"/>
    </row>
    <row r="37" spans="1:12" ht="26.25" customHeight="1" x14ac:dyDescent="0.2">
      <c r="A37" s="565" t="s">
        <v>481</v>
      </c>
      <c r="B37" s="565"/>
      <c r="C37" s="565"/>
      <c r="D37" s="565"/>
      <c r="E37" s="565"/>
      <c r="F37" s="565"/>
      <c r="G37" s="565"/>
      <c r="H37" s="565"/>
      <c r="I37" s="565"/>
      <c r="J37" s="565"/>
      <c r="K37" s="565"/>
      <c r="L37" s="565"/>
    </row>
    <row r="38" spans="1:12" ht="15" x14ac:dyDescent="0.2">
      <c r="A38" s="558" t="s">
        <v>443</v>
      </c>
      <c r="B38" s="558"/>
      <c r="C38" s="558"/>
      <c r="D38" s="558"/>
      <c r="E38" s="558"/>
      <c r="F38" s="558"/>
      <c r="G38" s="558"/>
      <c r="H38" s="558"/>
      <c r="I38" s="558"/>
      <c r="J38" s="558"/>
      <c r="K38" s="558"/>
      <c r="L38" s="558"/>
    </row>
    <row r="39" spans="1:12" ht="15" x14ac:dyDescent="0.2">
      <c r="A39" s="558" t="s">
        <v>463</v>
      </c>
      <c r="B39" s="558"/>
      <c r="C39" s="558"/>
      <c r="D39" s="558"/>
      <c r="E39" s="558"/>
      <c r="F39" s="558"/>
      <c r="G39" s="558"/>
      <c r="H39" s="558"/>
      <c r="I39" s="558"/>
      <c r="J39" s="558"/>
      <c r="K39" s="558"/>
      <c r="L39" s="558"/>
    </row>
    <row r="40" spans="1:12" ht="15" x14ac:dyDescent="0.2">
      <c r="A40" s="558" t="s">
        <v>452</v>
      </c>
      <c r="B40" s="558"/>
      <c r="C40" s="558"/>
      <c r="D40" s="558"/>
      <c r="E40" s="558"/>
      <c r="F40" s="558"/>
      <c r="G40" s="558"/>
      <c r="H40" s="558"/>
      <c r="I40" s="558"/>
      <c r="J40" s="558"/>
      <c r="K40" s="558"/>
      <c r="L40" s="558"/>
    </row>
    <row r="41" spans="1:12" ht="34.5" customHeight="1" x14ac:dyDescent="0.2">
      <c r="A41" s="559" t="s">
        <v>445</v>
      </c>
      <c r="B41" s="559"/>
      <c r="C41" s="559"/>
      <c r="D41" s="559"/>
      <c r="E41" s="559"/>
      <c r="F41" s="559"/>
      <c r="G41" s="559"/>
      <c r="H41" s="559"/>
      <c r="I41" s="559"/>
      <c r="J41" s="559"/>
      <c r="K41" s="559"/>
      <c r="L41" s="559"/>
    </row>
    <row r="42" spans="1:12" s="281" customFormat="1" ht="15" customHeight="1" x14ac:dyDescent="0.2">
      <c r="A42" s="574"/>
      <c r="B42" s="574"/>
      <c r="C42" s="574"/>
      <c r="D42" s="574"/>
      <c r="E42" s="574"/>
      <c r="F42" s="574"/>
      <c r="G42" s="574"/>
      <c r="H42" s="574"/>
      <c r="I42" s="574"/>
      <c r="J42" s="574"/>
      <c r="K42" s="574"/>
      <c r="L42" s="574"/>
    </row>
    <row r="43" spans="1:12" ht="15" x14ac:dyDescent="0.3">
      <c r="A43" s="562" t="s">
        <v>93</v>
      </c>
      <c r="B43" s="562"/>
      <c r="C43" s="338"/>
      <c r="D43" s="339"/>
      <c r="E43" s="339"/>
      <c r="F43" s="338"/>
      <c r="G43" s="338"/>
      <c r="H43" s="338"/>
      <c r="I43" s="338"/>
      <c r="J43" s="338"/>
      <c r="K43" s="139"/>
    </row>
    <row r="44" spans="1:12" ht="15" x14ac:dyDescent="0.3">
      <c r="A44" s="338"/>
      <c r="B44" s="519" t="s">
        <v>1010</v>
      </c>
      <c r="C44" s="139"/>
      <c r="D44" s="139"/>
      <c r="E44" s="139"/>
      <c r="F44" s="139"/>
      <c r="G44" s="338"/>
      <c r="H44" s="338"/>
      <c r="I44" s="338"/>
      <c r="J44" s="340"/>
      <c r="K44" s="139"/>
    </row>
    <row r="45" spans="1:12" ht="15" x14ac:dyDescent="0.3">
      <c r="A45" s="338"/>
      <c r="B45" s="519"/>
      <c r="C45" s="144"/>
      <c r="D45" s="162"/>
      <c r="E45" s="144"/>
      <c r="F45" s="144"/>
      <c r="G45" s="563"/>
      <c r="H45" s="563"/>
      <c r="I45" s="563"/>
      <c r="J45" s="343"/>
      <c r="K45" s="139"/>
    </row>
    <row r="46" spans="1:12" ht="15" x14ac:dyDescent="0.3">
      <c r="A46" s="338"/>
      <c r="B46" s="519" t="s">
        <v>1009</v>
      </c>
      <c r="C46" s="139"/>
      <c r="D46" s="139"/>
      <c r="E46" s="139"/>
      <c r="F46" s="139"/>
      <c r="G46" s="564"/>
      <c r="H46" s="564"/>
      <c r="I46" s="564"/>
      <c r="J46" s="343"/>
      <c r="K46" s="139"/>
    </row>
    <row r="47" spans="1:12" ht="15" x14ac:dyDescent="0.3">
      <c r="A47" s="338"/>
      <c r="B47" s="339"/>
      <c r="C47" s="560"/>
      <c r="D47" s="560"/>
      <c r="E47" s="341"/>
      <c r="F47" s="342"/>
      <c r="G47" s="338"/>
      <c r="H47" s="338"/>
      <c r="I47" s="338"/>
      <c r="J47" s="338"/>
      <c r="K47" s="139"/>
    </row>
  </sheetData>
  <mergeCells count="11">
    <mergeCell ref="C47:D47"/>
    <mergeCell ref="A2:D2"/>
    <mergeCell ref="K3:L3"/>
    <mergeCell ref="A43:B43"/>
    <mergeCell ref="G45:I46"/>
    <mergeCell ref="A37:L37"/>
    <mergeCell ref="A38:L38"/>
    <mergeCell ref="A39:L39"/>
    <mergeCell ref="A40:L40"/>
    <mergeCell ref="A41:L41"/>
    <mergeCell ref="A42:L42"/>
  </mergeCells>
  <dataValidations count="1">
    <dataValidation type="list" allowBlank="1" showInputMessage="1" showErrorMessage="1" sqref="B10:B35" xr:uid="{00000000-0002-0000-0E00-000000000000}">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
    <tabColor rgb="FFC00000"/>
  </sheetPr>
  <dimension ref="A1:I93"/>
  <sheetViews>
    <sheetView showGridLines="0" view="pageBreakPreview" topLeftCell="A57" zoomScale="80" zoomScaleNormal="100" zoomScaleSheetLayoutView="80" workbookViewId="0">
      <selection activeCell="B85" sqref="B85"/>
    </sheetView>
  </sheetViews>
  <sheetFormatPr defaultColWidth="9.140625" defaultRowHeight="15" x14ac:dyDescent="0.3"/>
  <cols>
    <col min="1" max="1" width="12.85546875" style="25" customWidth="1"/>
    <col min="2" max="2" width="65.5703125" style="24" customWidth="1"/>
    <col min="3" max="4" width="14.85546875" style="2" customWidth="1"/>
    <col min="5" max="5" width="0.85546875" style="2" customWidth="1"/>
    <col min="6" max="16384" width="9.140625" style="2"/>
  </cols>
  <sheetData>
    <row r="1" spans="1:5" x14ac:dyDescent="0.3">
      <c r="A1" s="65" t="s">
        <v>480</v>
      </c>
      <c r="B1" s="108"/>
      <c r="C1" s="575" t="s">
        <v>181</v>
      </c>
      <c r="D1" s="575"/>
      <c r="E1" s="94"/>
    </row>
    <row r="2" spans="1:5" x14ac:dyDescent="0.3">
      <c r="A2" s="66" t="s">
        <v>123</v>
      </c>
      <c r="B2" s="108"/>
      <c r="C2" s="67"/>
      <c r="D2" s="160" t="str">
        <f>'ფორმა N1'!L2</f>
        <v>01/01/2023-12/31/2023</v>
      </c>
      <c r="E2" s="94"/>
    </row>
    <row r="3" spans="1:5" x14ac:dyDescent="0.3">
      <c r="A3" s="103"/>
      <c r="B3" s="108"/>
      <c r="C3" s="67"/>
      <c r="D3" s="67"/>
      <c r="E3" s="94"/>
    </row>
    <row r="4" spans="1:5" x14ac:dyDescent="0.3">
      <c r="A4" s="66" t="str">
        <f>'ფორმა N2'!A4</f>
        <v>ანგარიშვალდებული პირის დასახელება:</v>
      </c>
      <c r="B4" s="66"/>
      <c r="C4" s="66"/>
      <c r="D4" s="66"/>
      <c r="E4" s="97"/>
    </row>
    <row r="5" spans="1:5" x14ac:dyDescent="0.3">
      <c r="A5" s="106" t="str">
        <f>'ფორმა N1'!D4</f>
        <v>მპგ კონსერვატიული მოძრაობა ალტ/ინფო</v>
      </c>
      <c r="B5" s="107"/>
      <c r="C5" s="107"/>
      <c r="D5" s="55"/>
      <c r="E5" s="97"/>
    </row>
    <row r="6" spans="1:5" x14ac:dyDescent="0.3">
      <c r="A6" s="67"/>
      <c r="B6" s="66"/>
      <c r="C6" s="66"/>
      <c r="D6" s="66"/>
      <c r="E6" s="97"/>
    </row>
    <row r="7" spans="1:5" x14ac:dyDescent="0.3">
      <c r="A7" s="102"/>
      <c r="B7" s="109"/>
      <c r="C7" s="110"/>
      <c r="D7" s="110"/>
      <c r="E7" s="94"/>
    </row>
    <row r="8" spans="1:5" ht="45" x14ac:dyDescent="0.3">
      <c r="A8" s="111" t="s">
        <v>97</v>
      </c>
      <c r="B8" s="111" t="s">
        <v>173</v>
      </c>
      <c r="C8" s="111" t="s">
        <v>276</v>
      </c>
      <c r="D8" s="111" t="s">
        <v>237</v>
      </c>
      <c r="E8" s="94"/>
    </row>
    <row r="9" spans="1:5" x14ac:dyDescent="0.3">
      <c r="A9" s="45"/>
      <c r="B9" s="46"/>
      <c r="C9" s="134"/>
      <c r="D9" s="134"/>
      <c r="E9" s="94"/>
    </row>
    <row r="10" spans="1:5" x14ac:dyDescent="0.3">
      <c r="A10" s="47" t="s">
        <v>174</v>
      </c>
      <c r="B10" s="48"/>
      <c r="C10" s="112">
        <f>SUM(C11,C34)</f>
        <v>12202.39</v>
      </c>
      <c r="D10" s="112">
        <f>SUM(D11,D34)</f>
        <v>154.34</v>
      </c>
      <c r="E10" s="94"/>
    </row>
    <row r="11" spans="1:5" x14ac:dyDescent="0.3">
      <c r="A11" s="49" t="s">
        <v>175</v>
      </c>
      <c r="B11" s="50"/>
      <c r="C11" s="75">
        <f>SUM(C12:C32)</f>
        <v>3371.99</v>
      </c>
      <c r="D11" s="75">
        <f>SUM(D12:D32)</f>
        <v>154.34</v>
      </c>
      <c r="E11" s="94"/>
    </row>
    <row r="12" spans="1:5" x14ac:dyDescent="0.3">
      <c r="A12" s="53">
        <v>1110</v>
      </c>
      <c r="B12" s="52" t="s">
        <v>125</v>
      </c>
      <c r="C12" s="8"/>
      <c r="D12" s="8"/>
      <c r="E12" s="94"/>
    </row>
    <row r="13" spans="1:5" x14ac:dyDescent="0.3">
      <c r="A13" s="53">
        <v>1120</v>
      </c>
      <c r="B13" s="52" t="s">
        <v>126</v>
      </c>
      <c r="C13" s="8"/>
      <c r="D13" s="8"/>
      <c r="E13" s="94"/>
    </row>
    <row r="14" spans="1:5" x14ac:dyDescent="0.3">
      <c r="A14" s="53">
        <v>1211</v>
      </c>
      <c r="B14" s="52" t="s">
        <v>127</v>
      </c>
      <c r="C14" s="480">
        <v>3142.79</v>
      </c>
      <c r="D14" s="480">
        <f>Summary!C15</f>
        <v>89.97</v>
      </c>
      <c r="E14" s="94"/>
    </row>
    <row r="15" spans="1:5" x14ac:dyDescent="0.3">
      <c r="A15" s="53">
        <v>1212</v>
      </c>
      <c r="B15" s="52" t="s">
        <v>128</v>
      </c>
      <c r="C15" s="8"/>
      <c r="D15" s="8"/>
      <c r="E15" s="94"/>
    </row>
    <row r="16" spans="1:5" x14ac:dyDescent="0.3">
      <c r="A16" s="53">
        <v>1213</v>
      </c>
      <c r="B16" s="52" t="s">
        <v>129</v>
      </c>
      <c r="C16" s="8"/>
      <c r="D16" s="8"/>
      <c r="E16" s="94"/>
    </row>
    <row r="17" spans="1:5" x14ac:dyDescent="0.3">
      <c r="A17" s="53">
        <v>1214</v>
      </c>
      <c r="B17" s="52" t="s">
        <v>130</v>
      </c>
      <c r="C17" s="8"/>
      <c r="D17" s="8"/>
      <c r="E17" s="94"/>
    </row>
    <row r="18" spans="1:5" x14ac:dyDescent="0.3">
      <c r="A18" s="53">
        <v>1215</v>
      </c>
      <c r="B18" s="52" t="s">
        <v>131</v>
      </c>
      <c r="C18" s="8"/>
      <c r="D18" s="8"/>
      <c r="E18" s="94"/>
    </row>
    <row r="19" spans="1:5" x14ac:dyDescent="0.3">
      <c r="A19" s="53">
        <v>1300</v>
      </c>
      <c r="B19" s="52" t="s">
        <v>132</v>
      </c>
      <c r="C19" s="8"/>
      <c r="D19" s="8"/>
      <c r="E19" s="94"/>
    </row>
    <row r="20" spans="1:5" x14ac:dyDescent="0.3">
      <c r="A20" s="53">
        <v>1410</v>
      </c>
      <c r="B20" s="52" t="s">
        <v>133</v>
      </c>
      <c r="C20" s="8"/>
      <c r="D20" s="8"/>
      <c r="E20" s="94"/>
    </row>
    <row r="21" spans="1:5" x14ac:dyDescent="0.3">
      <c r="A21" s="53">
        <v>1421</v>
      </c>
      <c r="B21" s="52" t="s">
        <v>134</v>
      </c>
      <c r="C21" s="8"/>
      <c r="D21" s="8"/>
      <c r="E21" s="94"/>
    </row>
    <row r="22" spans="1:5" x14ac:dyDescent="0.3">
      <c r="A22" s="53">
        <v>1422</v>
      </c>
      <c r="B22" s="52" t="s">
        <v>135</v>
      </c>
      <c r="C22" s="8"/>
      <c r="D22" s="8"/>
      <c r="E22" s="94"/>
    </row>
    <row r="23" spans="1:5" x14ac:dyDescent="0.3">
      <c r="A23" s="53">
        <v>1423</v>
      </c>
      <c r="B23" s="52" t="s">
        <v>136</v>
      </c>
      <c r="C23" s="8"/>
      <c r="D23" s="8"/>
      <c r="E23" s="94"/>
    </row>
    <row r="24" spans="1:5" x14ac:dyDescent="0.3">
      <c r="A24" s="53">
        <v>1431</v>
      </c>
      <c r="B24" s="52" t="s">
        <v>137</v>
      </c>
      <c r="C24" s="8"/>
      <c r="D24" s="8"/>
      <c r="E24" s="94"/>
    </row>
    <row r="25" spans="1:5" x14ac:dyDescent="0.3">
      <c r="A25" s="53">
        <v>1432</v>
      </c>
      <c r="B25" s="52" t="s">
        <v>138</v>
      </c>
      <c r="C25" s="8"/>
      <c r="D25" s="8"/>
      <c r="E25" s="94"/>
    </row>
    <row r="26" spans="1:5" x14ac:dyDescent="0.3">
      <c r="A26" s="53">
        <v>1433</v>
      </c>
      <c r="B26" s="52" t="s">
        <v>139</v>
      </c>
      <c r="C26" s="480">
        <v>229.2</v>
      </c>
      <c r="D26" s="8">
        <v>64.37</v>
      </c>
      <c r="E26" s="94"/>
    </row>
    <row r="27" spans="1:5" x14ac:dyDescent="0.3">
      <c r="A27" s="53">
        <v>1441</v>
      </c>
      <c r="B27" s="52" t="s">
        <v>140</v>
      </c>
      <c r="C27" s="8">
        <v>0</v>
      </c>
      <c r="D27" s="8">
        <v>0</v>
      </c>
      <c r="E27" s="94"/>
    </row>
    <row r="28" spans="1:5" x14ac:dyDescent="0.3">
      <c r="A28" s="53">
        <v>1442</v>
      </c>
      <c r="B28" s="52" t="s">
        <v>141</v>
      </c>
      <c r="C28" s="8"/>
      <c r="D28" s="8"/>
      <c r="E28" s="94"/>
    </row>
    <row r="29" spans="1:5" x14ac:dyDescent="0.3">
      <c r="A29" s="53">
        <v>1443</v>
      </c>
      <c r="B29" s="52" t="s">
        <v>142</v>
      </c>
      <c r="C29" s="8"/>
      <c r="D29" s="8"/>
      <c r="E29" s="94"/>
    </row>
    <row r="30" spans="1:5" x14ac:dyDescent="0.3">
      <c r="A30" s="53">
        <v>1444</v>
      </c>
      <c r="B30" s="52" t="s">
        <v>143</v>
      </c>
      <c r="C30" s="8"/>
      <c r="D30" s="8"/>
      <c r="E30" s="94"/>
    </row>
    <row r="31" spans="1:5" x14ac:dyDescent="0.3">
      <c r="A31" s="53">
        <v>1445</v>
      </c>
      <c r="B31" s="52" t="s">
        <v>144</v>
      </c>
      <c r="C31" s="8"/>
      <c r="D31" s="8"/>
      <c r="E31" s="94"/>
    </row>
    <row r="32" spans="1:5" x14ac:dyDescent="0.3">
      <c r="A32" s="53">
        <v>1446</v>
      </c>
      <c r="B32" s="52" t="s">
        <v>145</v>
      </c>
      <c r="C32" s="8"/>
      <c r="D32" s="8"/>
      <c r="E32" s="94"/>
    </row>
    <row r="33" spans="1:7" x14ac:dyDescent="0.3">
      <c r="A33" s="26"/>
      <c r="E33" s="94"/>
    </row>
    <row r="34" spans="1:7" x14ac:dyDescent="0.3">
      <c r="A34" s="54" t="s">
        <v>176</v>
      </c>
      <c r="B34" s="52"/>
      <c r="C34" s="75">
        <f>SUM(C35:C42)</f>
        <v>8830.4</v>
      </c>
      <c r="D34" s="75">
        <f>SUM(D35:D42)</f>
        <v>0</v>
      </c>
      <c r="E34" s="94"/>
    </row>
    <row r="35" spans="1:7" x14ac:dyDescent="0.3">
      <c r="A35" s="53">
        <v>2110</v>
      </c>
      <c r="B35" s="52" t="s">
        <v>86</v>
      </c>
      <c r="C35" s="8"/>
      <c r="D35" s="8"/>
      <c r="E35" s="94"/>
    </row>
    <row r="36" spans="1:7" x14ac:dyDescent="0.3">
      <c r="A36" s="53">
        <v>2120</v>
      </c>
      <c r="B36" s="52" t="s">
        <v>146</v>
      </c>
      <c r="C36" s="8"/>
      <c r="D36" s="8"/>
      <c r="E36" s="94"/>
    </row>
    <row r="37" spans="1:7" x14ac:dyDescent="0.3">
      <c r="A37" s="53">
        <v>2130</v>
      </c>
      <c r="B37" s="52" t="s">
        <v>87</v>
      </c>
      <c r="C37" s="8"/>
      <c r="D37" s="8"/>
      <c r="E37" s="94"/>
    </row>
    <row r="38" spans="1:7" x14ac:dyDescent="0.3">
      <c r="A38" s="53">
        <v>2140</v>
      </c>
      <c r="B38" s="52" t="s">
        <v>349</v>
      </c>
      <c r="C38" s="8"/>
      <c r="D38" s="8"/>
      <c r="E38" s="94"/>
    </row>
    <row r="39" spans="1:7" x14ac:dyDescent="0.3">
      <c r="A39" s="53">
        <v>2150</v>
      </c>
      <c r="B39" s="52" t="s">
        <v>352</v>
      </c>
      <c r="C39" s="429">
        <v>8830.4</v>
      </c>
      <c r="D39" s="429">
        <v>0</v>
      </c>
      <c r="E39" s="94"/>
    </row>
    <row r="40" spans="1:7" x14ac:dyDescent="0.3">
      <c r="A40" s="53">
        <v>2220</v>
      </c>
      <c r="B40" s="52" t="s">
        <v>88</v>
      </c>
      <c r="C40" s="8"/>
      <c r="D40" s="8"/>
      <c r="E40" s="94"/>
    </row>
    <row r="41" spans="1:7" x14ac:dyDescent="0.3">
      <c r="A41" s="53">
        <v>2300</v>
      </c>
      <c r="B41" s="52" t="s">
        <v>147</v>
      </c>
      <c r="C41" s="8"/>
      <c r="D41" s="8"/>
      <c r="E41" s="94"/>
    </row>
    <row r="42" spans="1:7" x14ac:dyDescent="0.3">
      <c r="A42" s="53">
        <v>2400</v>
      </c>
      <c r="B42" s="52" t="s">
        <v>148</v>
      </c>
      <c r="C42" s="8"/>
      <c r="D42" s="8"/>
      <c r="E42" s="94"/>
    </row>
    <row r="43" spans="1:7" x14ac:dyDescent="0.3">
      <c r="A43" s="27"/>
      <c r="E43" s="94"/>
    </row>
    <row r="44" spans="1:7" x14ac:dyDescent="0.3">
      <c r="A44" s="51" t="s">
        <v>180</v>
      </c>
      <c r="B44" s="52"/>
      <c r="C44" s="75">
        <f>SUM(C45,C64)</f>
        <v>23963.78</v>
      </c>
      <c r="D44" s="75">
        <f>SUM(D45,D64)</f>
        <v>10714.46</v>
      </c>
      <c r="E44" s="94"/>
      <c r="G44" s="431"/>
    </row>
    <row r="45" spans="1:7" x14ac:dyDescent="0.3">
      <c r="A45" s="54" t="s">
        <v>177</v>
      </c>
      <c r="B45" s="52"/>
      <c r="C45" s="75">
        <f>SUM(C46:C61)</f>
        <v>23963.78</v>
      </c>
      <c r="D45" s="75">
        <f>SUM(D46:D61)</f>
        <v>10714.46</v>
      </c>
      <c r="E45" s="94"/>
      <c r="F45" s="431"/>
      <c r="G45" s="431"/>
    </row>
    <row r="46" spans="1:7" x14ac:dyDescent="0.3">
      <c r="A46" s="53">
        <v>3100</v>
      </c>
      <c r="B46" s="52" t="s">
        <v>149</v>
      </c>
      <c r="C46" s="8"/>
      <c r="D46" s="8"/>
      <c r="E46" s="94"/>
      <c r="G46" s="431"/>
    </row>
    <row r="47" spans="1:7" x14ac:dyDescent="0.3">
      <c r="A47" s="53">
        <v>3210</v>
      </c>
      <c r="B47" s="52" t="s">
        <v>150</v>
      </c>
      <c r="C47" s="480">
        <v>23930.34</v>
      </c>
      <c r="D47" s="495">
        <f>'ფორმა N 9'!I20</f>
        <v>10714.46</v>
      </c>
      <c r="E47" s="8"/>
      <c r="F47" s="8"/>
      <c r="G47" s="431"/>
    </row>
    <row r="48" spans="1:7" x14ac:dyDescent="0.3">
      <c r="A48" s="53">
        <v>3221</v>
      </c>
      <c r="B48" s="52" t="s">
        <v>151</v>
      </c>
      <c r="C48" s="8">
        <v>0</v>
      </c>
      <c r="D48" s="8"/>
      <c r="E48" s="94"/>
    </row>
    <row r="49" spans="1:5" x14ac:dyDescent="0.3">
      <c r="A49" s="53">
        <v>3222</v>
      </c>
      <c r="B49" s="52" t="s">
        <v>152</v>
      </c>
      <c r="C49" s="8"/>
      <c r="D49" s="8"/>
      <c r="E49" s="94"/>
    </row>
    <row r="50" spans="1:5" x14ac:dyDescent="0.3">
      <c r="A50" s="53">
        <v>3223</v>
      </c>
      <c r="B50" s="52" t="s">
        <v>153</v>
      </c>
      <c r="C50" s="8"/>
      <c r="D50" s="8"/>
      <c r="E50" s="94"/>
    </row>
    <row r="51" spans="1:5" x14ac:dyDescent="0.3">
      <c r="A51" s="53">
        <v>3224</v>
      </c>
      <c r="B51" s="52" t="s">
        <v>154</v>
      </c>
      <c r="C51" s="8">
        <v>33.44</v>
      </c>
      <c r="D51" s="8">
        <v>0</v>
      </c>
      <c r="E51" s="94"/>
    </row>
    <row r="52" spans="1:5" x14ac:dyDescent="0.3">
      <c r="A52" s="53">
        <v>3231</v>
      </c>
      <c r="B52" s="52" t="s">
        <v>155</v>
      </c>
      <c r="C52" s="8"/>
      <c r="D52" s="8"/>
      <c r="E52" s="94"/>
    </row>
    <row r="53" spans="1:5" x14ac:dyDescent="0.3">
      <c r="A53" s="53">
        <v>3232</v>
      </c>
      <c r="B53" s="52" t="s">
        <v>156</v>
      </c>
      <c r="C53" s="8"/>
      <c r="D53" s="8"/>
      <c r="E53" s="94"/>
    </row>
    <row r="54" spans="1:5" x14ac:dyDescent="0.3">
      <c r="A54" s="53">
        <v>3234</v>
      </c>
      <c r="B54" s="52" t="s">
        <v>157</v>
      </c>
      <c r="C54" s="8"/>
      <c r="D54" s="8"/>
      <c r="E54" s="94"/>
    </row>
    <row r="55" spans="1:5" ht="30" x14ac:dyDescent="0.3">
      <c r="A55" s="53">
        <v>3236</v>
      </c>
      <c r="B55" s="52" t="s">
        <v>172</v>
      </c>
      <c r="C55" s="8"/>
      <c r="D55" s="8"/>
      <c r="E55" s="94"/>
    </row>
    <row r="56" spans="1:5" ht="45" x14ac:dyDescent="0.3">
      <c r="A56" s="53">
        <v>3237</v>
      </c>
      <c r="B56" s="52" t="s">
        <v>158</v>
      </c>
      <c r="C56" s="8"/>
      <c r="D56" s="8"/>
      <c r="E56" s="94"/>
    </row>
    <row r="57" spans="1:5" x14ac:dyDescent="0.3">
      <c r="A57" s="53">
        <v>3241</v>
      </c>
      <c r="B57" s="52" t="s">
        <v>159</v>
      </c>
      <c r="C57" s="8"/>
      <c r="D57" s="8"/>
      <c r="E57" s="94"/>
    </row>
    <row r="58" spans="1:5" x14ac:dyDescent="0.3">
      <c r="A58" s="53">
        <v>3242</v>
      </c>
      <c r="B58" s="52" t="s">
        <v>160</v>
      </c>
      <c r="C58" s="8"/>
      <c r="D58" s="8"/>
      <c r="E58" s="94"/>
    </row>
    <row r="59" spans="1:5" x14ac:dyDescent="0.3">
      <c r="A59" s="53">
        <v>3243</v>
      </c>
      <c r="B59" s="52" t="s">
        <v>161</v>
      </c>
      <c r="C59" s="8"/>
      <c r="D59" s="8"/>
      <c r="E59" s="94"/>
    </row>
    <row r="60" spans="1:5" x14ac:dyDescent="0.3">
      <c r="A60" s="53">
        <v>3245</v>
      </c>
      <c r="B60" s="52" t="s">
        <v>162</v>
      </c>
      <c r="C60" s="8"/>
      <c r="D60" s="8"/>
      <c r="E60" s="94"/>
    </row>
    <row r="61" spans="1:5" x14ac:dyDescent="0.3">
      <c r="A61" s="53">
        <v>3246</v>
      </c>
      <c r="B61" s="52" t="s">
        <v>163</v>
      </c>
      <c r="C61" s="8"/>
      <c r="D61" s="8"/>
      <c r="E61" s="94"/>
    </row>
    <row r="62" spans="1:5" x14ac:dyDescent="0.3">
      <c r="A62" s="27"/>
      <c r="E62" s="94"/>
    </row>
    <row r="63" spans="1:5" x14ac:dyDescent="0.3">
      <c r="A63" s="28"/>
      <c r="E63" s="94"/>
    </row>
    <row r="64" spans="1:5" x14ac:dyDescent="0.3">
      <c r="A64" s="54" t="s">
        <v>178</v>
      </c>
      <c r="B64" s="52"/>
      <c r="C64" s="75">
        <f>SUM(C65:C67)</f>
        <v>0</v>
      </c>
      <c r="D64" s="75">
        <f>SUM(D65:D67)</f>
        <v>0</v>
      </c>
      <c r="E64" s="94"/>
    </row>
    <row r="65" spans="1:5" x14ac:dyDescent="0.3">
      <c r="A65" s="53">
        <v>5100</v>
      </c>
      <c r="B65" s="52" t="s">
        <v>235</v>
      </c>
      <c r="C65" s="8"/>
      <c r="D65" s="8"/>
      <c r="E65" s="94"/>
    </row>
    <row r="66" spans="1:5" x14ac:dyDescent="0.3">
      <c r="A66" s="53">
        <v>5220</v>
      </c>
      <c r="B66" s="52" t="s">
        <v>361</v>
      </c>
      <c r="C66" s="8"/>
      <c r="D66" s="8"/>
      <c r="E66" s="94"/>
    </row>
    <row r="67" spans="1:5" x14ac:dyDescent="0.3">
      <c r="A67" s="53">
        <v>5230</v>
      </c>
      <c r="B67" s="52" t="s">
        <v>362</v>
      </c>
      <c r="C67" s="8"/>
      <c r="D67" s="8"/>
      <c r="E67" s="94"/>
    </row>
    <row r="68" spans="1:5" x14ac:dyDescent="0.3">
      <c r="A68" s="27"/>
      <c r="E68" s="94"/>
    </row>
    <row r="69" spans="1:5" x14ac:dyDescent="0.3">
      <c r="A69" s="2"/>
      <c r="E69" s="94"/>
    </row>
    <row r="70" spans="1:5" x14ac:dyDescent="0.3">
      <c r="A70" s="51" t="s">
        <v>179</v>
      </c>
      <c r="B70" s="52"/>
      <c r="C70" s="8"/>
      <c r="D70" s="8"/>
      <c r="E70" s="94"/>
    </row>
    <row r="71" spans="1:5" ht="30" x14ac:dyDescent="0.3">
      <c r="A71" s="53">
        <v>1</v>
      </c>
      <c r="B71" s="52" t="s">
        <v>164</v>
      </c>
      <c r="C71" s="8"/>
      <c r="D71" s="8"/>
      <c r="E71" s="94"/>
    </row>
    <row r="72" spans="1:5" x14ac:dyDescent="0.3">
      <c r="A72" s="53">
        <v>2</v>
      </c>
      <c r="B72" s="52" t="s">
        <v>165</v>
      </c>
      <c r="C72" s="8"/>
      <c r="D72" s="8"/>
      <c r="E72" s="94"/>
    </row>
    <row r="73" spans="1:5" x14ac:dyDescent="0.3">
      <c r="A73" s="53">
        <v>3</v>
      </c>
      <c r="B73" s="52" t="s">
        <v>166</v>
      </c>
      <c r="C73" s="8"/>
      <c r="D73" s="8"/>
      <c r="E73" s="94"/>
    </row>
    <row r="74" spans="1:5" x14ac:dyDescent="0.3">
      <c r="A74" s="53">
        <v>4</v>
      </c>
      <c r="B74" s="52" t="s">
        <v>321</v>
      </c>
      <c r="C74" s="8"/>
      <c r="D74" s="8"/>
      <c r="E74" s="94"/>
    </row>
    <row r="75" spans="1:5" x14ac:dyDescent="0.3">
      <c r="A75" s="53">
        <v>5</v>
      </c>
      <c r="B75" s="52" t="s">
        <v>167</v>
      </c>
      <c r="C75" s="8"/>
      <c r="D75" s="8"/>
      <c r="E75" s="94"/>
    </row>
    <row r="76" spans="1:5" x14ac:dyDescent="0.3">
      <c r="A76" s="53">
        <v>6</v>
      </c>
      <c r="B76" s="52" t="s">
        <v>168</v>
      </c>
      <c r="C76" s="8"/>
      <c r="D76" s="8"/>
      <c r="E76" s="94"/>
    </row>
    <row r="77" spans="1:5" x14ac:dyDescent="0.3">
      <c r="A77" s="53">
        <v>7</v>
      </c>
      <c r="B77" s="52" t="s">
        <v>169</v>
      </c>
      <c r="C77" s="8"/>
      <c r="D77" s="8"/>
      <c r="E77" s="94"/>
    </row>
    <row r="78" spans="1:5" x14ac:dyDescent="0.3">
      <c r="A78" s="53">
        <v>8</v>
      </c>
      <c r="B78" s="52" t="s">
        <v>170</v>
      </c>
      <c r="C78" s="8"/>
      <c r="D78" s="8"/>
      <c r="E78" s="94"/>
    </row>
    <row r="79" spans="1:5" x14ac:dyDescent="0.3">
      <c r="A79" s="53">
        <v>9</v>
      </c>
      <c r="B79" s="52" t="s">
        <v>171</v>
      </c>
      <c r="C79" s="8"/>
      <c r="D79" s="8"/>
      <c r="E79" s="94"/>
    </row>
    <row r="83" spans="1:9" x14ac:dyDescent="0.3">
      <c r="A83" s="2"/>
      <c r="B83" s="2"/>
    </row>
    <row r="84" spans="1:9" x14ac:dyDescent="0.3">
      <c r="A84" s="60" t="s">
        <v>93</v>
      </c>
      <c r="B84" s="2"/>
      <c r="E84" s="247"/>
    </row>
    <row r="85" spans="1:9" x14ac:dyDescent="0.3">
      <c r="A85" s="519" t="s">
        <v>1010</v>
      </c>
      <c r="B85" s="139"/>
      <c r="C85" s="139"/>
      <c r="D85" s="139"/>
      <c r="E85" s="139"/>
      <c r="F85" s="253"/>
      <c r="G85" s="253"/>
      <c r="H85" s="253"/>
      <c r="I85" s="253"/>
    </row>
    <row r="86" spans="1:9" x14ac:dyDescent="0.3">
      <c r="A86" s="519"/>
      <c r="B86" s="144"/>
      <c r="C86" s="162"/>
      <c r="D86" s="144"/>
      <c r="E86" s="144"/>
      <c r="F86" s="253"/>
      <c r="G86" s="253"/>
      <c r="H86" s="253"/>
      <c r="I86" s="253"/>
    </row>
    <row r="87" spans="1:9" x14ac:dyDescent="0.3">
      <c r="A87" s="519" t="s">
        <v>1009</v>
      </c>
      <c r="B87" s="139"/>
      <c r="C87" s="139"/>
      <c r="D87" s="139"/>
      <c r="E87" s="139"/>
      <c r="F87" s="253"/>
      <c r="G87" s="253"/>
      <c r="H87" s="253"/>
      <c r="I87" s="253"/>
    </row>
    <row r="88" spans="1:9" x14ac:dyDescent="0.3">
      <c r="A88" s="253"/>
      <c r="B88" s="2"/>
      <c r="D88" s="12"/>
      <c r="E88" s="253"/>
      <c r="F88" s="253"/>
      <c r="G88" s="253"/>
      <c r="H88" s="253"/>
      <c r="I88" s="253"/>
    </row>
    <row r="89" spans="1:9" s="253" customFormat="1" ht="12.75" x14ac:dyDescent="0.2">
      <c r="B89" s="58"/>
    </row>
    <row r="90" spans="1:9" s="253" customFormat="1" ht="12.75" x14ac:dyDescent="0.2"/>
    <row r="91" spans="1:9" s="253" customFormat="1" ht="12.75" x14ac:dyDescent="0.2"/>
    <row r="92" spans="1:9" s="253" customFormat="1" ht="12.75" x14ac:dyDescent="0.2"/>
    <row r="93" spans="1:9" s="253" customFormat="1" ht="12.75" x14ac:dyDescent="0.2"/>
  </sheetData>
  <mergeCells count="1">
    <mergeCell ref="C1:D1"/>
  </mergeCells>
  <printOptions gridLines="1"/>
  <pageMargins left="0.31496062992126" right="0.31496062992126" top="0.74803149606299202" bottom="0.74803149606299202" header="0.31496062992126" footer="0.31496062992126"/>
  <pageSetup paperSize="9" scale="91" fitToHeight="2" orientation="portrait" r:id="rId1"/>
  <rowBreaks count="1" manualBreakCount="1">
    <brk id="43" max="3" man="1"/>
  </rowBreaks>
  <ignoredErrors>
    <ignoredError sqref="C14:D67" unlockedFormula="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7">
    <tabColor rgb="FFC00000"/>
    <pageSetUpPr fitToPage="1"/>
  </sheetPr>
  <dimension ref="A1:K26"/>
  <sheetViews>
    <sheetView showGridLines="0" view="pageBreakPreview" zoomScale="80" zoomScaleNormal="100" zoomScaleSheetLayoutView="80" workbookViewId="0">
      <selection activeCell="G20" sqref="G20"/>
    </sheetView>
  </sheetViews>
  <sheetFormatPr defaultColWidth="9.140625" defaultRowHeight="15" x14ac:dyDescent="0.3"/>
  <cols>
    <col min="1" max="1" width="4.85546875" style="2" customWidth="1"/>
    <col min="2" max="2" width="31.42578125" style="2" customWidth="1"/>
    <col min="3" max="3" width="38.7109375" style="2" customWidth="1"/>
    <col min="4" max="4" width="8.42578125" style="2" customWidth="1"/>
    <col min="5" max="5" width="13.5703125" style="2" customWidth="1"/>
    <col min="6" max="6" width="12.42578125" style="2" customWidth="1"/>
    <col min="7" max="8" width="13.85546875" style="2" customWidth="1"/>
    <col min="9" max="9" width="13.7109375" style="2" customWidth="1"/>
    <col min="10" max="10" width="15" style="2" customWidth="1"/>
    <col min="11" max="11" width="0.85546875" style="2" customWidth="1"/>
    <col min="12" max="16384" width="9.140625" style="2"/>
  </cols>
  <sheetData>
    <row r="1" spans="1:11" x14ac:dyDescent="0.3">
      <c r="A1" s="556" t="s">
        <v>479</v>
      </c>
      <c r="B1" s="556"/>
      <c r="C1" s="556"/>
      <c r="D1" s="556"/>
      <c r="E1" s="66"/>
      <c r="F1" s="66"/>
      <c r="G1" s="66"/>
      <c r="H1" s="66"/>
      <c r="I1" s="536" t="s">
        <v>94</v>
      </c>
      <c r="J1" s="536"/>
      <c r="K1" s="94"/>
    </row>
    <row r="2" spans="1:11" x14ac:dyDescent="0.3">
      <c r="A2" s="66" t="s">
        <v>123</v>
      </c>
      <c r="B2" s="66"/>
      <c r="C2" s="66"/>
      <c r="D2" s="66"/>
      <c r="E2" s="66"/>
      <c r="F2" s="66"/>
      <c r="G2" s="66"/>
      <c r="H2" s="66"/>
      <c r="I2" s="534" t="str">
        <f>'ფორმა N1'!L2</f>
        <v>01/01/2023-12/31/2023</v>
      </c>
      <c r="J2" s="535"/>
      <c r="K2" s="94"/>
    </row>
    <row r="3" spans="1:11" x14ac:dyDescent="0.3">
      <c r="A3" s="66"/>
      <c r="B3" s="66"/>
      <c r="C3" s="66"/>
      <c r="D3" s="66"/>
      <c r="E3" s="66"/>
      <c r="F3" s="66"/>
      <c r="G3" s="66"/>
      <c r="H3" s="66"/>
      <c r="I3" s="249"/>
      <c r="J3" s="249"/>
      <c r="K3" s="94"/>
    </row>
    <row r="4" spans="1:11" x14ac:dyDescent="0.3">
      <c r="A4" s="66" t="str">
        <f>'ფორმა N2'!A4</f>
        <v>ანგარიშვალდებული პირის დასახელება:</v>
      </c>
      <c r="B4" s="66"/>
      <c r="C4" s="66"/>
      <c r="D4" s="66"/>
      <c r="E4" s="66"/>
      <c r="F4" s="113"/>
      <c r="G4" s="66"/>
      <c r="H4" s="66"/>
      <c r="I4" s="66"/>
      <c r="J4" s="66"/>
      <c r="K4" s="94"/>
    </row>
    <row r="5" spans="1:11" x14ac:dyDescent="0.3">
      <c r="A5" s="159" t="str">
        <f>'ფორმა N1'!D4</f>
        <v>მპგ კონსერვატიული მოძრაობა ალტ/ინფო</v>
      </c>
      <c r="B5" s="70"/>
      <c r="C5" s="70"/>
      <c r="D5" s="70"/>
      <c r="E5" s="70"/>
      <c r="F5" s="324"/>
      <c r="G5" s="70"/>
      <c r="H5" s="70"/>
      <c r="I5" s="70"/>
      <c r="J5" s="70"/>
      <c r="K5" s="94"/>
    </row>
    <row r="6" spans="1:11" x14ac:dyDescent="0.3">
      <c r="A6" s="67"/>
      <c r="B6" s="67"/>
      <c r="C6" s="66"/>
      <c r="D6" s="66"/>
      <c r="E6" s="66"/>
      <c r="F6" s="113"/>
      <c r="G6" s="66"/>
      <c r="H6" s="66"/>
      <c r="I6" s="66"/>
      <c r="J6" s="66"/>
      <c r="K6" s="94"/>
    </row>
    <row r="7" spans="1:11" x14ac:dyDescent="0.3">
      <c r="A7" s="114"/>
      <c r="B7" s="110"/>
      <c r="C7" s="110"/>
      <c r="D7" s="110"/>
      <c r="E7" s="110"/>
      <c r="F7" s="110"/>
      <c r="G7" s="110"/>
      <c r="H7" s="110"/>
      <c r="I7" s="110"/>
      <c r="J7" s="110"/>
      <c r="K7" s="94"/>
    </row>
    <row r="8" spans="1:11" s="23" customFormat="1" ht="45" x14ac:dyDescent="0.3">
      <c r="A8" s="325" t="s">
        <v>64</v>
      </c>
      <c r="B8" s="325" t="s">
        <v>95</v>
      </c>
      <c r="C8" s="326" t="s">
        <v>97</v>
      </c>
      <c r="D8" s="326" t="s">
        <v>249</v>
      </c>
      <c r="E8" s="326" t="s">
        <v>96</v>
      </c>
      <c r="F8" s="327" t="s">
        <v>236</v>
      </c>
      <c r="G8" s="327" t="s">
        <v>268</v>
      </c>
      <c r="H8" s="327" t="s">
        <v>269</v>
      </c>
      <c r="I8" s="327" t="s">
        <v>237</v>
      </c>
      <c r="J8" s="328" t="s">
        <v>98</v>
      </c>
      <c r="K8" s="94"/>
    </row>
    <row r="9" spans="1:11" s="23" customFormat="1" x14ac:dyDescent="0.3">
      <c r="A9" s="329">
        <v>1</v>
      </c>
      <c r="B9" s="329">
        <v>2</v>
      </c>
      <c r="C9" s="330">
        <v>3</v>
      </c>
      <c r="D9" s="330">
        <v>4</v>
      </c>
      <c r="E9" s="330">
        <v>5</v>
      </c>
      <c r="F9" s="330">
        <v>6</v>
      </c>
      <c r="G9" s="330">
        <v>7</v>
      </c>
      <c r="H9" s="330">
        <v>8</v>
      </c>
      <c r="I9" s="330">
        <v>9</v>
      </c>
      <c r="J9" s="330">
        <v>10</v>
      </c>
      <c r="K9" s="94"/>
    </row>
    <row r="10" spans="1:11" s="23" customFormat="1" ht="28.15" customHeight="1" x14ac:dyDescent="0.3">
      <c r="A10" s="331">
        <v>1</v>
      </c>
      <c r="B10" s="332" t="s">
        <v>496</v>
      </c>
      <c r="C10" s="333" t="s">
        <v>617</v>
      </c>
      <c r="D10" s="334" t="s">
        <v>618</v>
      </c>
      <c r="E10" s="301">
        <v>44555</v>
      </c>
      <c r="F10" s="335">
        <v>0</v>
      </c>
      <c r="G10" s="335">
        <v>0</v>
      </c>
      <c r="H10" s="335">
        <v>0</v>
      </c>
      <c r="I10" s="335">
        <v>0</v>
      </c>
      <c r="J10" s="301">
        <v>44774</v>
      </c>
      <c r="K10" s="94"/>
    </row>
    <row r="11" spans="1:11" s="23" customFormat="1" ht="28.15" customHeight="1" x14ac:dyDescent="0.3">
      <c r="A11" s="331">
        <v>2</v>
      </c>
      <c r="B11" s="332" t="s">
        <v>495</v>
      </c>
      <c r="C11" s="333" t="s">
        <v>563</v>
      </c>
      <c r="D11" s="334" t="s">
        <v>618</v>
      </c>
      <c r="E11" s="301">
        <v>44750</v>
      </c>
      <c r="F11" s="481">
        <f>Summary!C13</f>
        <v>3142.79</v>
      </c>
      <c r="G11" s="481">
        <f>Summary!C19</f>
        <v>45844</v>
      </c>
      <c r="H11" s="481">
        <f>Summary!C17</f>
        <v>48896.82</v>
      </c>
      <c r="I11" s="481">
        <f>Summary!C15</f>
        <v>89.97</v>
      </c>
      <c r="J11" s="335"/>
      <c r="K11" s="94"/>
    </row>
    <row r="12" spans="1:11" x14ac:dyDescent="0.3">
      <c r="A12" s="93"/>
      <c r="B12" s="93"/>
      <c r="C12" s="93"/>
      <c r="D12" s="93"/>
      <c r="E12" s="93"/>
      <c r="F12" s="93"/>
      <c r="G12" s="93"/>
      <c r="H12" s="93"/>
      <c r="I12" s="93"/>
      <c r="J12" s="93"/>
    </row>
    <row r="13" spans="1:11" x14ac:dyDescent="0.3">
      <c r="A13" s="93"/>
      <c r="B13" s="93"/>
      <c r="C13" s="93"/>
      <c r="D13" s="93"/>
      <c r="E13" s="93"/>
      <c r="F13" s="93"/>
      <c r="G13" s="93"/>
      <c r="H13" s="93"/>
      <c r="I13" s="93"/>
      <c r="J13" s="93"/>
    </row>
    <row r="14" spans="1:11" x14ac:dyDescent="0.3">
      <c r="A14" s="93"/>
      <c r="B14" s="93"/>
      <c r="C14" s="93"/>
      <c r="D14" s="93"/>
      <c r="E14" s="93"/>
      <c r="F14" s="93"/>
      <c r="G14" s="93"/>
      <c r="H14" s="93"/>
      <c r="I14" s="93"/>
      <c r="J14" s="93"/>
    </row>
    <row r="15" spans="1:11" x14ac:dyDescent="0.3">
      <c r="A15" s="93"/>
      <c r="B15" s="93"/>
      <c r="C15" s="93"/>
      <c r="D15" s="93"/>
      <c r="E15" s="93"/>
      <c r="F15" s="93"/>
      <c r="G15" s="93"/>
      <c r="H15" s="93"/>
      <c r="I15" s="93"/>
      <c r="J15" s="93"/>
    </row>
    <row r="16" spans="1:11" x14ac:dyDescent="0.3">
      <c r="A16" s="93"/>
      <c r="B16" s="165" t="s">
        <v>93</v>
      </c>
      <c r="C16" s="93"/>
      <c r="D16" s="93"/>
      <c r="E16" s="93"/>
      <c r="F16" s="166"/>
      <c r="G16" s="93"/>
      <c r="H16" s="93"/>
      <c r="I16" s="93"/>
      <c r="J16" s="93"/>
    </row>
    <row r="17" spans="1:10" x14ac:dyDescent="0.3">
      <c r="A17" s="93"/>
      <c r="B17" s="93"/>
      <c r="C17" s="93"/>
      <c r="D17" s="93"/>
      <c r="E17" s="93"/>
      <c r="F17" s="336"/>
      <c r="G17" s="336"/>
      <c r="H17" s="336"/>
      <c r="I17" s="336"/>
      <c r="J17" s="336"/>
    </row>
    <row r="18" spans="1:10" x14ac:dyDescent="0.3">
      <c r="A18" s="93"/>
      <c r="B18" s="519" t="s">
        <v>1010</v>
      </c>
      <c r="C18" s="139"/>
      <c r="D18" s="519"/>
      <c r="E18" s="139"/>
      <c r="F18" s="519"/>
      <c r="G18" s="139"/>
      <c r="H18" s="519"/>
      <c r="I18" s="139"/>
      <c r="J18" s="336"/>
    </row>
    <row r="19" spans="1:10" x14ac:dyDescent="0.3">
      <c r="A19" s="336"/>
      <c r="B19" s="519"/>
      <c r="C19" s="144"/>
      <c r="D19" s="519"/>
      <c r="E19" s="144"/>
      <c r="F19" s="519"/>
      <c r="G19" s="144"/>
      <c r="H19" s="519"/>
      <c r="I19" s="144"/>
      <c r="J19" s="336"/>
    </row>
    <row r="20" spans="1:10" x14ac:dyDescent="0.3">
      <c r="A20" s="336"/>
      <c r="B20" s="519" t="s">
        <v>1009</v>
      </c>
      <c r="C20" s="139"/>
      <c r="D20" s="519"/>
      <c r="E20" s="139"/>
      <c r="F20" s="519"/>
      <c r="G20" s="139"/>
      <c r="H20" s="519"/>
      <c r="I20" s="139"/>
      <c r="J20" s="336"/>
    </row>
    <row r="21" spans="1:10" s="253" customFormat="1" x14ac:dyDescent="0.3">
      <c r="A21" s="336"/>
      <c r="C21" s="2"/>
      <c r="E21" s="2"/>
      <c r="G21" s="2"/>
      <c r="I21" s="2"/>
      <c r="J21" s="336"/>
    </row>
    <row r="22" spans="1:10" s="253" customFormat="1" ht="12.75" x14ac:dyDescent="0.2">
      <c r="A22" s="336"/>
      <c r="B22" s="336"/>
      <c r="C22" s="336"/>
      <c r="D22" s="336"/>
      <c r="E22" s="336"/>
      <c r="F22" s="336"/>
      <c r="G22" s="336"/>
      <c r="H22" s="336"/>
      <c r="I22" s="336"/>
      <c r="J22" s="336"/>
    </row>
    <row r="23" spans="1:10" s="253" customFormat="1" ht="12.75" x14ac:dyDescent="0.2"/>
    <row r="24" spans="1:10" s="253" customFormat="1" ht="12.75" x14ac:dyDescent="0.2"/>
    <row r="25" spans="1:10" s="253" customFormat="1" ht="12.75" x14ac:dyDescent="0.2"/>
    <row r="26" spans="1:10" s="253" customFormat="1" ht="12.75" x14ac:dyDescent="0.2"/>
  </sheetData>
  <mergeCells count="3">
    <mergeCell ref="I1:J1"/>
    <mergeCell ref="I2:J2"/>
    <mergeCell ref="A1:D1"/>
  </mergeCells>
  <dataValidations count="3">
    <dataValidation type="list" allowBlank="1" showInputMessage="1" showErrorMessage="1" errorTitle="ბანკის ველის შევსების წესი" error="აირჩიეთ ჩამოთვლილთაგან ერთ-ერთი ბანკი" sqref="B10:B11" xr:uid="{00000000-0002-0000-1000-000000000000}">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error="თვე/დღე/წელი" prompt="თვე/დღე/წელი" sqref="E10:E11" xr:uid="{00000000-0002-0000-1000-000001000000}"/>
    <dataValidation allowBlank="1" showInputMessage="1" showErrorMessage="1" prompt="თვე/დღე/წელი" sqref="J10:J11" xr:uid="{00000000-0002-0000-1000-000002000000}"/>
  </dataValidations>
  <printOptions gridLines="1"/>
  <pageMargins left="0.25" right="0.25" top="0.75" bottom="0.75" header="0.3" footer="0.3"/>
  <pageSetup paperSize="9" scale="87" fitToHeight="0" orientation="landscape" r:id="rId1"/>
  <ignoredErrors>
    <ignoredError sqref="F11:I11" unlockedFormula="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53"/>
  <sheetViews>
    <sheetView view="pageBreakPreview" topLeftCell="A17" zoomScale="80" zoomScaleNormal="100" zoomScaleSheetLayoutView="80" workbookViewId="0">
      <selection activeCell="F47" sqref="F47"/>
    </sheetView>
  </sheetViews>
  <sheetFormatPr defaultColWidth="9.140625" defaultRowHeight="15" x14ac:dyDescent="0.3"/>
  <cols>
    <col min="1" max="1" width="12" style="139" customWidth="1"/>
    <col min="2" max="2" width="13.28515625" style="139" customWidth="1"/>
    <col min="3" max="3" width="21.42578125" style="139" customWidth="1"/>
    <col min="4" max="4" width="17.85546875" style="139" customWidth="1"/>
    <col min="5" max="5" width="12.7109375" style="139" customWidth="1"/>
    <col min="6" max="6" width="36.85546875" style="139" customWidth="1"/>
    <col min="7" max="7" width="22.28515625" style="139" customWidth="1"/>
    <col min="8" max="8" width="0.5703125" style="139" customWidth="1"/>
    <col min="9" max="16384" width="9.140625" style="139"/>
  </cols>
  <sheetData>
    <row r="1" spans="1:8" x14ac:dyDescent="0.3">
      <c r="A1" s="240" t="s">
        <v>478</v>
      </c>
      <c r="B1" s="240"/>
      <c r="C1" s="240"/>
      <c r="D1" s="240"/>
      <c r="E1" s="240"/>
      <c r="F1" s="240"/>
      <c r="G1" s="248" t="s">
        <v>94</v>
      </c>
      <c r="H1" s="137"/>
    </row>
    <row r="2" spans="1:8" x14ac:dyDescent="0.3">
      <c r="A2" s="66" t="s">
        <v>123</v>
      </c>
      <c r="B2" s="66"/>
      <c r="C2" s="66"/>
      <c r="D2" s="66"/>
      <c r="E2" s="66"/>
      <c r="F2" s="66"/>
      <c r="G2" s="138" t="str">
        <f>'ფორმა N1'!L2</f>
        <v>01/01/2023-12/31/2023</v>
      </c>
      <c r="H2" s="137"/>
    </row>
    <row r="3" spans="1:8" x14ac:dyDescent="0.3">
      <c r="A3" s="66"/>
      <c r="B3" s="66"/>
      <c r="C3" s="66"/>
      <c r="D3" s="66"/>
      <c r="E3" s="66"/>
      <c r="F3" s="66"/>
      <c r="G3" s="91"/>
      <c r="H3" s="137"/>
    </row>
    <row r="4" spans="1:8" x14ac:dyDescent="0.3">
      <c r="A4" s="67" t="str">
        <f>'[2]ფორმა N2'!A4</f>
        <v>ანგარიშვალდებული პირის დასახელება:</v>
      </c>
      <c r="B4" s="66"/>
      <c r="C4" s="66"/>
      <c r="D4" s="66"/>
      <c r="E4" s="66"/>
      <c r="F4" s="66"/>
      <c r="G4" s="66"/>
      <c r="H4" s="93"/>
    </row>
    <row r="5" spans="1:8" x14ac:dyDescent="0.3">
      <c r="A5" s="159" t="str">
        <f>'ფორმა N1'!D4</f>
        <v>მპგ კონსერვატიული მოძრაობა ალტ/ინფო</v>
      </c>
      <c r="B5" s="159"/>
      <c r="C5" s="159"/>
      <c r="D5" s="159"/>
      <c r="E5" s="159"/>
      <c r="F5" s="159"/>
      <c r="G5" s="159"/>
      <c r="H5" s="93"/>
    </row>
    <row r="6" spans="1:8" x14ac:dyDescent="0.3">
      <c r="A6" s="67"/>
      <c r="B6" s="66"/>
      <c r="C6" s="66"/>
      <c r="D6" s="66"/>
      <c r="E6" s="66"/>
      <c r="F6" s="66"/>
      <c r="G6" s="66"/>
      <c r="H6" s="93"/>
    </row>
    <row r="7" spans="1:8" x14ac:dyDescent="0.3">
      <c r="A7" s="66"/>
      <c r="B7" s="66"/>
      <c r="C7" s="66"/>
      <c r="D7" s="66"/>
      <c r="E7" s="66"/>
      <c r="F7" s="66"/>
      <c r="G7" s="66"/>
      <c r="H7" s="94"/>
    </row>
    <row r="8" spans="1:8" ht="45.75" customHeight="1" x14ac:dyDescent="0.3">
      <c r="A8" s="270" t="s">
        <v>282</v>
      </c>
      <c r="B8" s="270" t="s">
        <v>124</v>
      </c>
      <c r="C8" s="273" t="s">
        <v>322</v>
      </c>
      <c r="D8" s="273" t="s">
        <v>323</v>
      </c>
      <c r="E8" s="273" t="s">
        <v>249</v>
      </c>
      <c r="F8" s="270" t="s">
        <v>288</v>
      </c>
      <c r="G8" s="273" t="s">
        <v>283</v>
      </c>
      <c r="H8" s="94"/>
    </row>
    <row r="9" spans="1:8" x14ac:dyDescent="0.3">
      <c r="A9" s="313" t="s">
        <v>284</v>
      </c>
      <c r="B9" s="274"/>
      <c r="C9" s="314"/>
      <c r="D9" s="315"/>
      <c r="E9" s="315"/>
      <c r="F9" s="315"/>
      <c r="G9" s="316"/>
      <c r="H9" s="94"/>
    </row>
    <row r="10" spans="1:8" ht="15.75" x14ac:dyDescent="0.3">
      <c r="A10" s="274">
        <v>1</v>
      </c>
      <c r="B10" s="301"/>
      <c r="C10" s="276"/>
      <c r="D10" s="275"/>
      <c r="E10" s="275"/>
      <c r="F10" s="275"/>
      <c r="G10" s="317" t="str">
        <f>IF(ISBLANK(B10),"",G9+C10-D10)</f>
        <v/>
      </c>
      <c r="H10" s="94"/>
    </row>
    <row r="11" spans="1:8" ht="15.75" x14ac:dyDescent="0.3">
      <c r="A11" s="274">
        <v>2</v>
      </c>
      <c r="B11" s="301"/>
      <c r="C11" s="276"/>
      <c r="D11" s="275"/>
      <c r="E11" s="275"/>
      <c r="F11" s="275"/>
      <c r="G11" s="317" t="str">
        <f t="shared" ref="G11:G38" si="0">IF(ISBLANK(B11),"",G10+C11-D11)</f>
        <v/>
      </c>
      <c r="H11" s="94"/>
    </row>
    <row r="12" spans="1:8" ht="15.75" x14ac:dyDescent="0.3">
      <c r="A12" s="274">
        <v>3</v>
      </c>
      <c r="B12" s="301"/>
      <c r="C12" s="276"/>
      <c r="D12" s="275"/>
      <c r="E12" s="275"/>
      <c r="F12" s="275"/>
      <c r="G12" s="317" t="str">
        <f t="shared" si="0"/>
        <v/>
      </c>
      <c r="H12" s="94"/>
    </row>
    <row r="13" spans="1:8" ht="15.75" x14ac:dyDescent="0.3">
      <c r="A13" s="274">
        <v>4</v>
      </c>
      <c r="B13" s="301"/>
      <c r="C13" s="276"/>
      <c r="D13" s="275"/>
      <c r="E13" s="275"/>
      <c r="F13" s="275"/>
      <c r="G13" s="317" t="str">
        <f t="shared" si="0"/>
        <v/>
      </c>
      <c r="H13" s="94"/>
    </row>
    <row r="14" spans="1:8" ht="15.75" x14ac:dyDescent="0.3">
      <c r="A14" s="274">
        <v>5</v>
      </c>
      <c r="B14" s="301"/>
      <c r="C14" s="276"/>
      <c r="D14" s="275"/>
      <c r="E14" s="275"/>
      <c r="F14" s="275"/>
      <c r="G14" s="317" t="str">
        <f t="shared" si="0"/>
        <v/>
      </c>
      <c r="H14" s="94"/>
    </row>
    <row r="15" spans="1:8" ht="15.75" x14ac:dyDescent="0.3">
      <c r="A15" s="274">
        <v>6</v>
      </c>
      <c r="B15" s="301"/>
      <c r="C15" s="276"/>
      <c r="D15" s="275"/>
      <c r="E15" s="275"/>
      <c r="F15" s="275"/>
      <c r="G15" s="317" t="str">
        <f t="shared" si="0"/>
        <v/>
      </c>
      <c r="H15" s="94"/>
    </row>
    <row r="16" spans="1:8" ht="15.75" x14ac:dyDescent="0.3">
      <c r="A16" s="274">
        <v>7</v>
      </c>
      <c r="B16" s="301"/>
      <c r="C16" s="276"/>
      <c r="D16" s="275"/>
      <c r="E16" s="275"/>
      <c r="F16" s="275"/>
      <c r="G16" s="317" t="str">
        <f t="shared" si="0"/>
        <v/>
      </c>
      <c r="H16" s="94"/>
    </row>
    <row r="17" spans="1:8" ht="15.75" x14ac:dyDescent="0.3">
      <c r="A17" s="274">
        <v>8</v>
      </c>
      <c r="B17" s="301"/>
      <c r="C17" s="276"/>
      <c r="D17" s="275"/>
      <c r="E17" s="275"/>
      <c r="F17" s="275"/>
      <c r="G17" s="317" t="str">
        <f t="shared" si="0"/>
        <v/>
      </c>
      <c r="H17" s="94"/>
    </row>
    <row r="18" spans="1:8" ht="15.75" x14ac:dyDescent="0.3">
      <c r="A18" s="274">
        <v>9</v>
      </c>
      <c r="B18" s="301"/>
      <c r="C18" s="276"/>
      <c r="D18" s="275"/>
      <c r="E18" s="275"/>
      <c r="F18" s="275"/>
      <c r="G18" s="317" t="str">
        <f t="shared" si="0"/>
        <v/>
      </c>
      <c r="H18" s="94"/>
    </row>
    <row r="19" spans="1:8" ht="15.75" x14ac:dyDescent="0.3">
      <c r="A19" s="274">
        <v>10</v>
      </c>
      <c r="B19" s="301"/>
      <c r="C19" s="276"/>
      <c r="D19" s="275"/>
      <c r="E19" s="275"/>
      <c r="F19" s="275"/>
      <c r="G19" s="317" t="str">
        <f t="shared" si="0"/>
        <v/>
      </c>
      <c r="H19" s="94"/>
    </row>
    <row r="20" spans="1:8" ht="15.75" x14ac:dyDescent="0.3">
      <c r="A20" s="274">
        <v>11</v>
      </c>
      <c r="B20" s="301"/>
      <c r="C20" s="276"/>
      <c r="D20" s="275"/>
      <c r="E20" s="275"/>
      <c r="F20" s="275"/>
      <c r="G20" s="317" t="str">
        <f t="shared" si="0"/>
        <v/>
      </c>
      <c r="H20" s="94"/>
    </row>
    <row r="21" spans="1:8" ht="15.75" x14ac:dyDescent="0.3">
      <c r="A21" s="274">
        <v>12</v>
      </c>
      <c r="B21" s="301"/>
      <c r="C21" s="276"/>
      <c r="D21" s="275"/>
      <c r="E21" s="275"/>
      <c r="F21" s="275"/>
      <c r="G21" s="317" t="str">
        <f t="shared" si="0"/>
        <v/>
      </c>
      <c r="H21" s="94"/>
    </row>
    <row r="22" spans="1:8" ht="15.75" x14ac:dyDescent="0.3">
      <c r="A22" s="274">
        <v>13</v>
      </c>
      <c r="B22" s="301"/>
      <c r="C22" s="276"/>
      <c r="D22" s="275"/>
      <c r="E22" s="275"/>
      <c r="F22" s="275"/>
      <c r="G22" s="317" t="str">
        <f t="shared" si="0"/>
        <v/>
      </c>
      <c r="H22" s="94"/>
    </row>
    <row r="23" spans="1:8" ht="15.75" x14ac:dyDescent="0.3">
      <c r="A23" s="274">
        <v>14</v>
      </c>
      <c r="B23" s="301"/>
      <c r="C23" s="276"/>
      <c r="D23" s="275"/>
      <c r="E23" s="275"/>
      <c r="F23" s="275"/>
      <c r="G23" s="317" t="str">
        <f t="shared" si="0"/>
        <v/>
      </c>
      <c r="H23" s="94"/>
    </row>
    <row r="24" spans="1:8" ht="15.75" x14ac:dyDescent="0.3">
      <c r="A24" s="274">
        <v>15</v>
      </c>
      <c r="B24" s="301"/>
      <c r="C24" s="276"/>
      <c r="D24" s="275"/>
      <c r="E24" s="275"/>
      <c r="F24" s="275"/>
      <c r="G24" s="317" t="str">
        <f t="shared" si="0"/>
        <v/>
      </c>
      <c r="H24" s="94"/>
    </row>
    <row r="25" spans="1:8" ht="15.75" x14ac:dyDescent="0.3">
      <c r="A25" s="274">
        <v>16</v>
      </c>
      <c r="B25" s="301"/>
      <c r="C25" s="276"/>
      <c r="D25" s="275"/>
      <c r="E25" s="275"/>
      <c r="F25" s="275"/>
      <c r="G25" s="317" t="str">
        <f t="shared" si="0"/>
        <v/>
      </c>
      <c r="H25" s="94"/>
    </row>
    <row r="26" spans="1:8" ht="15.75" x14ac:dyDescent="0.3">
      <c r="A26" s="274">
        <v>17</v>
      </c>
      <c r="B26" s="301"/>
      <c r="C26" s="276"/>
      <c r="D26" s="275"/>
      <c r="E26" s="275"/>
      <c r="F26" s="275"/>
      <c r="G26" s="317" t="str">
        <f t="shared" si="0"/>
        <v/>
      </c>
      <c r="H26" s="94"/>
    </row>
    <row r="27" spans="1:8" ht="15.75" x14ac:dyDescent="0.3">
      <c r="A27" s="274">
        <v>18</v>
      </c>
      <c r="B27" s="301"/>
      <c r="C27" s="276"/>
      <c r="D27" s="275"/>
      <c r="E27" s="275"/>
      <c r="F27" s="275"/>
      <c r="G27" s="317" t="str">
        <f t="shared" si="0"/>
        <v/>
      </c>
      <c r="H27" s="94"/>
    </row>
    <row r="28" spans="1:8" ht="15.75" x14ac:dyDescent="0.3">
      <c r="A28" s="274">
        <v>19</v>
      </c>
      <c r="B28" s="301"/>
      <c r="C28" s="276"/>
      <c r="D28" s="275"/>
      <c r="E28" s="275"/>
      <c r="F28" s="275"/>
      <c r="G28" s="317" t="str">
        <f t="shared" si="0"/>
        <v/>
      </c>
      <c r="H28" s="94"/>
    </row>
    <row r="29" spans="1:8" ht="15.75" x14ac:dyDescent="0.3">
      <c r="A29" s="274">
        <v>20</v>
      </c>
      <c r="B29" s="301"/>
      <c r="C29" s="276"/>
      <c r="D29" s="275"/>
      <c r="E29" s="275"/>
      <c r="F29" s="275"/>
      <c r="G29" s="317" t="str">
        <f t="shared" si="0"/>
        <v/>
      </c>
      <c r="H29" s="94"/>
    </row>
    <row r="30" spans="1:8" ht="15.75" x14ac:dyDescent="0.3">
      <c r="A30" s="274">
        <v>21</v>
      </c>
      <c r="B30" s="301"/>
      <c r="C30" s="278"/>
      <c r="D30" s="277"/>
      <c r="E30" s="277"/>
      <c r="F30" s="277"/>
      <c r="G30" s="317" t="str">
        <f t="shared" si="0"/>
        <v/>
      </c>
      <c r="H30" s="94"/>
    </row>
    <row r="31" spans="1:8" ht="15.75" x14ac:dyDescent="0.3">
      <c r="A31" s="274">
        <v>22</v>
      </c>
      <c r="B31" s="301"/>
      <c r="C31" s="278"/>
      <c r="D31" s="277"/>
      <c r="E31" s="277"/>
      <c r="F31" s="277"/>
      <c r="G31" s="317" t="str">
        <f t="shared" si="0"/>
        <v/>
      </c>
      <c r="H31" s="94"/>
    </row>
    <row r="32" spans="1:8" ht="15.75" x14ac:dyDescent="0.3">
      <c r="A32" s="274">
        <v>23</v>
      </c>
      <c r="B32" s="301"/>
      <c r="C32" s="278"/>
      <c r="D32" s="277"/>
      <c r="E32" s="277"/>
      <c r="F32" s="277"/>
      <c r="G32" s="317" t="str">
        <f t="shared" si="0"/>
        <v/>
      </c>
      <c r="H32" s="94"/>
    </row>
    <row r="33" spans="1:10" ht="15.75" x14ac:dyDescent="0.3">
      <c r="A33" s="274">
        <v>24</v>
      </c>
      <c r="B33" s="301"/>
      <c r="C33" s="278"/>
      <c r="D33" s="277"/>
      <c r="E33" s="277"/>
      <c r="F33" s="277"/>
      <c r="G33" s="317" t="str">
        <f t="shared" si="0"/>
        <v/>
      </c>
      <c r="H33" s="94"/>
    </row>
    <row r="34" spans="1:10" ht="15.75" x14ac:dyDescent="0.3">
      <c r="A34" s="274">
        <v>25</v>
      </c>
      <c r="B34" s="301"/>
      <c r="C34" s="278"/>
      <c r="D34" s="277"/>
      <c r="E34" s="277"/>
      <c r="F34" s="277"/>
      <c r="G34" s="317" t="str">
        <f t="shared" si="0"/>
        <v/>
      </c>
      <c r="H34" s="94"/>
    </row>
    <row r="35" spans="1:10" ht="15.75" x14ac:dyDescent="0.3">
      <c r="A35" s="274">
        <v>26</v>
      </c>
      <c r="B35" s="301"/>
      <c r="C35" s="278"/>
      <c r="D35" s="277"/>
      <c r="E35" s="277"/>
      <c r="F35" s="277"/>
      <c r="G35" s="317" t="str">
        <f t="shared" si="0"/>
        <v/>
      </c>
      <c r="H35" s="94"/>
    </row>
    <row r="36" spans="1:10" ht="15.75" x14ac:dyDescent="0.3">
      <c r="A36" s="274">
        <v>27</v>
      </c>
      <c r="B36" s="301"/>
      <c r="C36" s="278"/>
      <c r="D36" s="277"/>
      <c r="E36" s="277"/>
      <c r="F36" s="277"/>
      <c r="G36" s="317" t="str">
        <f t="shared" si="0"/>
        <v/>
      </c>
      <c r="H36" s="94"/>
    </row>
    <row r="37" spans="1:10" ht="15.75" x14ac:dyDescent="0.3">
      <c r="A37" s="274">
        <v>28</v>
      </c>
      <c r="B37" s="301"/>
      <c r="C37" s="278"/>
      <c r="D37" s="277"/>
      <c r="E37" s="277"/>
      <c r="F37" s="277"/>
      <c r="G37" s="317" t="str">
        <f t="shared" si="0"/>
        <v/>
      </c>
      <c r="H37" s="94"/>
    </row>
    <row r="38" spans="1:10" ht="15.75" x14ac:dyDescent="0.3">
      <c r="A38" s="274">
        <v>29</v>
      </c>
      <c r="B38" s="301"/>
      <c r="C38" s="278"/>
      <c r="D38" s="277"/>
      <c r="E38" s="277"/>
      <c r="F38" s="277"/>
      <c r="G38" s="317" t="str">
        <f t="shared" si="0"/>
        <v/>
      </c>
      <c r="H38" s="94"/>
    </row>
    <row r="39" spans="1:10" ht="15.75" x14ac:dyDescent="0.3">
      <c r="A39" s="274" t="s">
        <v>252</v>
      </c>
      <c r="B39" s="301"/>
      <c r="C39" s="278"/>
      <c r="D39" s="277"/>
      <c r="E39" s="277"/>
      <c r="F39" s="277"/>
      <c r="G39" s="317" t="str">
        <f>IF(ISBLANK(B39),"",#REF!+C39-D39)</f>
        <v/>
      </c>
      <c r="H39" s="94"/>
    </row>
    <row r="40" spans="1:10" x14ac:dyDescent="0.3">
      <c r="A40" s="318" t="s">
        <v>285</v>
      </c>
      <c r="B40" s="319"/>
      <c r="C40" s="320"/>
      <c r="D40" s="321"/>
      <c r="E40" s="321"/>
      <c r="F40" s="322"/>
      <c r="G40" s="323" t="str">
        <f>G39</f>
        <v/>
      </c>
      <c r="H40" s="94"/>
    </row>
    <row r="44" spans="1:10" x14ac:dyDescent="0.3">
      <c r="B44" s="141" t="s">
        <v>93</v>
      </c>
      <c r="F44" s="142"/>
    </row>
    <row r="45" spans="1:10" x14ac:dyDescent="0.3">
      <c r="F45" s="164"/>
      <c r="G45" s="164"/>
      <c r="H45" s="164"/>
      <c r="I45" s="164"/>
      <c r="J45" s="164"/>
    </row>
    <row r="46" spans="1:10" x14ac:dyDescent="0.3">
      <c r="B46" s="519" t="s">
        <v>1010</v>
      </c>
      <c r="C46" s="143"/>
      <c r="F46" s="143"/>
      <c r="G46" s="281"/>
      <c r="H46" s="164"/>
      <c r="I46" s="164"/>
      <c r="J46" s="164"/>
    </row>
    <row r="47" spans="1:10" x14ac:dyDescent="0.3">
      <c r="A47" s="164"/>
      <c r="B47" s="519"/>
      <c r="C47" s="144"/>
      <c r="F47" s="145"/>
      <c r="G47" s="281"/>
      <c r="H47" s="164"/>
      <c r="I47" s="164"/>
      <c r="J47" s="164"/>
    </row>
    <row r="48" spans="1:10" x14ac:dyDescent="0.3">
      <c r="A48" s="164"/>
      <c r="B48" s="519" t="s">
        <v>1009</v>
      </c>
      <c r="C48" s="146"/>
      <c r="G48" s="164"/>
      <c r="H48" s="164"/>
      <c r="I48" s="164"/>
      <c r="J48" s="164"/>
    </row>
    <row r="49" spans="2:2" s="164" customFormat="1" x14ac:dyDescent="0.3">
      <c r="B49" s="139"/>
    </row>
    <row r="50" spans="2:2" s="164" customFormat="1" ht="12.75" x14ac:dyDescent="0.2"/>
    <row r="51" spans="2:2" s="164" customFormat="1" ht="12.75" x14ac:dyDescent="0.2"/>
    <row r="52" spans="2:2" s="164" customFormat="1" ht="12.75" x14ac:dyDescent="0.2"/>
    <row r="53" spans="2:2" s="164" customFormat="1" ht="12.75" x14ac:dyDescent="0.2"/>
  </sheetData>
  <dataValidations count="1">
    <dataValidation allowBlank="1" showInputMessage="1" showErrorMessage="1" prompt="თვე/დღე/წელი" sqref="B10:B39" xr:uid="{00000000-0002-0000-1100-000000000000}"/>
  </dataValidations>
  <printOptions gridLines="1"/>
  <pageMargins left="0.7" right="0.7" top="0.75" bottom="0.75" header="0.3" footer="0.3"/>
  <pageSetup scale="67" fitToHeight="0" orientation="portrait" r:id="rId1"/>
  <ignoredErrors>
    <ignoredError sqref="G10:G40" unlockedFormula="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tabColor rgb="FFFF0000"/>
    <pageSetUpPr fitToPage="1"/>
  </sheetPr>
  <dimension ref="A1:L53"/>
  <sheetViews>
    <sheetView showGridLines="0" view="pageBreakPreview" zoomScale="80" zoomScaleNormal="100" zoomScaleSheetLayoutView="80" workbookViewId="0">
      <selection activeCell="G49" sqref="G49"/>
    </sheetView>
  </sheetViews>
  <sheetFormatPr defaultColWidth="9.140625" defaultRowHeight="12.75" x14ac:dyDescent="0.2"/>
  <cols>
    <col min="1" max="1" width="53.5703125" style="300" customWidth="1"/>
    <col min="2" max="2" width="10.7109375" style="300" customWidth="1"/>
    <col min="3" max="3" width="12.42578125" style="300" customWidth="1"/>
    <col min="4" max="4" width="10.42578125" style="300" customWidth="1"/>
    <col min="5" max="5" width="13.140625" style="300" customWidth="1"/>
    <col min="6" max="6" width="10.42578125" style="300" customWidth="1"/>
    <col min="7" max="8" width="10.5703125" style="300" customWidth="1"/>
    <col min="9" max="9" width="9.85546875" style="300" customWidth="1"/>
    <col min="10" max="10" width="12.7109375" style="300" customWidth="1"/>
    <col min="11" max="11" width="0.7109375" style="300" customWidth="1"/>
    <col min="12" max="16384" width="9.140625" style="300"/>
  </cols>
  <sheetData>
    <row r="1" spans="1:12" s="295" customFormat="1" ht="15" x14ac:dyDescent="0.2">
      <c r="A1" s="118" t="s">
        <v>477</v>
      </c>
      <c r="B1" s="124"/>
      <c r="C1" s="124"/>
      <c r="D1" s="124"/>
      <c r="E1" s="124"/>
      <c r="F1" s="68"/>
      <c r="G1" s="68"/>
      <c r="H1" s="68"/>
      <c r="I1" s="577" t="s">
        <v>94</v>
      </c>
      <c r="J1" s="577"/>
      <c r="K1" s="282"/>
    </row>
    <row r="2" spans="1:12" s="295" customFormat="1" ht="15" x14ac:dyDescent="0.3">
      <c r="A2" s="94" t="s">
        <v>123</v>
      </c>
      <c r="B2" s="124"/>
      <c r="C2" s="124"/>
      <c r="D2" s="124"/>
      <c r="E2" s="124"/>
      <c r="F2" s="120"/>
      <c r="G2" s="121"/>
      <c r="H2" s="121"/>
      <c r="I2" s="534" t="str">
        <f>'ფორმა N1'!L2</f>
        <v>01/01/2023-12/31/2023</v>
      </c>
      <c r="J2" s="535"/>
      <c r="K2" s="282"/>
    </row>
    <row r="3" spans="1:12" s="295" customFormat="1" ht="15" x14ac:dyDescent="0.2">
      <c r="A3" s="124"/>
      <c r="B3" s="124"/>
      <c r="C3" s="124"/>
      <c r="D3" s="124"/>
      <c r="E3" s="124"/>
      <c r="F3" s="120"/>
      <c r="G3" s="121"/>
      <c r="H3" s="121"/>
      <c r="I3" s="122"/>
      <c r="J3" s="249"/>
      <c r="K3" s="282"/>
    </row>
    <row r="4" spans="1:12" s="2" customFormat="1" ht="15" x14ac:dyDescent="0.3">
      <c r="A4" s="66" t="str">
        <f>'ფორმა N2'!A4</f>
        <v>ანგარიშვალდებული პირის დასახელება:</v>
      </c>
      <c r="B4" s="66"/>
      <c r="C4" s="66"/>
      <c r="D4" s="66"/>
      <c r="E4" s="66"/>
      <c r="F4" s="67"/>
      <c r="G4" s="67"/>
      <c r="H4" s="67"/>
      <c r="I4" s="113"/>
      <c r="J4" s="66"/>
      <c r="K4" s="94"/>
      <c r="L4" s="295"/>
    </row>
    <row r="5" spans="1:12" s="2" customFormat="1" ht="15" x14ac:dyDescent="0.3">
      <c r="A5" s="106" t="str">
        <f>'ფორმა N1'!D4</f>
        <v>მპგ კონსერვატიული მოძრაობა ალტ/ინფო</v>
      </c>
      <c r="B5" s="107"/>
      <c r="C5" s="107"/>
      <c r="D5" s="107"/>
      <c r="E5" s="107"/>
      <c r="F5" s="55"/>
      <c r="G5" s="55"/>
      <c r="H5" s="55"/>
      <c r="I5" s="115"/>
      <c r="J5" s="55"/>
      <c r="K5" s="94"/>
    </row>
    <row r="6" spans="1:12" s="295" customFormat="1" ht="13.5" x14ac:dyDescent="0.2">
      <c r="A6" s="123"/>
      <c r="B6" s="124"/>
      <c r="C6" s="124"/>
      <c r="D6" s="124"/>
      <c r="E6" s="124"/>
      <c r="F6" s="124"/>
      <c r="G6" s="124"/>
      <c r="H6" s="124"/>
      <c r="I6" s="124"/>
      <c r="J6" s="124"/>
      <c r="K6" s="282"/>
    </row>
    <row r="7" spans="1:12" ht="45" x14ac:dyDescent="0.2">
      <c r="A7" s="306"/>
      <c r="B7" s="576" t="s">
        <v>203</v>
      </c>
      <c r="C7" s="576"/>
      <c r="D7" s="576" t="s">
        <v>266</v>
      </c>
      <c r="E7" s="576"/>
      <c r="F7" s="576" t="s">
        <v>267</v>
      </c>
      <c r="G7" s="576"/>
      <c r="H7" s="307" t="s">
        <v>253</v>
      </c>
      <c r="I7" s="576" t="s">
        <v>206</v>
      </c>
      <c r="J7" s="576"/>
      <c r="K7" s="308"/>
    </row>
    <row r="8" spans="1:12" ht="15" x14ac:dyDescent="0.2">
      <c r="A8" s="288" t="s">
        <v>99</v>
      </c>
      <c r="B8" s="309" t="s">
        <v>205</v>
      </c>
      <c r="C8" s="287" t="s">
        <v>204</v>
      </c>
      <c r="D8" s="309" t="s">
        <v>205</v>
      </c>
      <c r="E8" s="287" t="s">
        <v>204</v>
      </c>
      <c r="F8" s="309" t="s">
        <v>205</v>
      </c>
      <c r="G8" s="287" t="s">
        <v>204</v>
      </c>
      <c r="H8" s="287" t="s">
        <v>204</v>
      </c>
      <c r="I8" s="309" t="s">
        <v>205</v>
      </c>
      <c r="J8" s="287" t="s">
        <v>204</v>
      </c>
      <c r="K8" s="308"/>
    </row>
    <row r="9" spans="1:12" ht="15" x14ac:dyDescent="0.2">
      <c r="A9" s="310" t="s">
        <v>100</v>
      </c>
      <c r="B9" s="72">
        <f>SUM(B10,B14,B17)</f>
        <v>0</v>
      </c>
      <c r="C9" s="72">
        <f>SUM(C10,C14,C17)</f>
        <v>0</v>
      </c>
      <c r="D9" s="72">
        <f t="shared" ref="D9:J9" si="0">SUM(D10,D14,D17)</f>
        <v>0</v>
      </c>
      <c r="E9" s="72">
        <f>SUM(E10,E14,E17)</f>
        <v>0</v>
      </c>
      <c r="F9" s="72">
        <f t="shared" si="0"/>
        <v>0</v>
      </c>
      <c r="G9" s="72">
        <f>SUM(G10,G14,G17)</f>
        <v>0</v>
      </c>
      <c r="H9" s="72">
        <f>SUM(H10,H14,H17)</f>
        <v>0</v>
      </c>
      <c r="I9" s="72">
        <f>SUM(I10,I14,I17)</f>
        <v>0</v>
      </c>
      <c r="J9" s="72">
        <f t="shared" si="0"/>
        <v>0</v>
      </c>
      <c r="K9" s="308"/>
    </row>
    <row r="10" spans="1:12" ht="15" x14ac:dyDescent="0.2">
      <c r="A10" s="311" t="s">
        <v>101</v>
      </c>
      <c r="B10" s="306">
        <f>SUM(B11:B13)</f>
        <v>0</v>
      </c>
      <c r="C10" s="306">
        <f>SUM(C11:C13)</f>
        <v>0</v>
      </c>
      <c r="D10" s="306">
        <f t="shared" ref="D10:J10" si="1">SUM(D11:D13)</f>
        <v>0</v>
      </c>
      <c r="E10" s="306">
        <f>SUM(E11:E13)</f>
        <v>0</v>
      </c>
      <c r="F10" s="306">
        <f t="shared" si="1"/>
        <v>0</v>
      </c>
      <c r="G10" s="306">
        <f>SUM(G11:G13)</f>
        <v>0</v>
      </c>
      <c r="H10" s="306">
        <f>SUM(H11:H13)</f>
        <v>0</v>
      </c>
      <c r="I10" s="306">
        <f>SUM(I11:I13)</f>
        <v>0</v>
      </c>
      <c r="J10" s="306">
        <f t="shared" si="1"/>
        <v>0</v>
      </c>
      <c r="K10" s="308"/>
    </row>
    <row r="11" spans="1:12" ht="15" x14ac:dyDescent="0.2">
      <c r="A11" s="311" t="s">
        <v>102</v>
      </c>
      <c r="B11" s="290"/>
      <c r="C11" s="290"/>
      <c r="D11" s="290"/>
      <c r="E11" s="290"/>
      <c r="F11" s="290"/>
      <c r="G11" s="290"/>
      <c r="H11" s="290"/>
      <c r="I11" s="290"/>
      <c r="J11" s="290"/>
      <c r="K11" s="308"/>
    </row>
    <row r="12" spans="1:12" ht="15" x14ac:dyDescent="0.2">
      <c r="A12" s="311" t="s">
        <v>103</v>
      </c>
      <c r="B12" s="290"/>
      <c r="C12" s="290"/>
      <c r="D12" s="290"/>
      <c r="E12" s="290"/>
      <c r="F12" s="290"/>
      <c r="G12" s="290"/>
      <c r="H12" s="290"/>
      <c r="I12" s="290"/>
      <c r="J12" s="290"/>
      <c r="K12" s="308"/>
    </row>
    <row r="13" spans="1:12" ht="15" x14ac:dyDescent="0.2">
      <c r="A13" s="311" t="s">
        <v>104</v>
      </c>
      <c r="B13" s="290"/>
      <c r="C13" s="290"/>
      <c r="D13" s="290"/>
      <c r="E13" s="290"/>
      <c r="F13" s="290"/>
      <c r="G13" s="290"/>
      <c r="H13" s="290"/>
      <c r="I13" s="290"/>
      <c r="J13" s="290"/>
      <c r="K13" s="308"/>
    </row>
    <row r="14" spans="1:12" ht="15" x14ac:dyDescent="0.2">
      <c r="A14" s="311" t="s">
        <v>105</v>
      </c>
      <c r="B14" s="306">
        <f>SUM(B15:B16)</f>
        <v>0</v>
      </c>
      <c r="C14" s="306">
        <f>SUM(C15:C16)</f>
        <v>0</v>
      </c>
      <c r="D14" s="306">
        <f t="shared" ref="D14:J14" si="2">SUM(D15:D16)</f>
        <v>0</v>
      </c>
      <c r="E14" s="306">
        <f>SUM(E15:E16)</f>
        <v>0</v>
      </c>
      <c r="F14" s="306">
        <f t="shared" si="2"/>
        <v>0</v>
      </c>
      <c r="G14" s="306">
        <f>SUM(G15:G16)</f>
        <v>0</v>
      </c>
      <c r="H14" s="306">
        <f>SUM(H15:H16)</f>
        <v>0</v>
      </c>
      <c r="I14" s="306">
        <f>SUM(I15:I16)</f>
        <v>0</v>
      </c>
      <c r="J14" s="306">
        <f t="shared" si="2"/>
        <v>0</v>
      </c>
      <c r="K14" s="308"/>
    </row>
    <row r="15" spans="1:12" ht="15" x14ac:dyDescent="0.2">
      <c r="A15" s="311" t="s">
        <v>106</v>
      </c>
      <c r="B15" s="290"/>
      <c r="C15" s="290"/>
      <c r="D15" s="290"/>
      <c r="E15" s="290"/>
      <c r="F15" s="290"/>
      <c r="G15" s="290"/>
      <c r="H15" s="290"/>
      <c r="I15" s="290"/>
      <c r="J15" s="290"/>
      <c r="K15" s="308"/>
    </row>
    <row r="16" spans="1:12" ht="15" x14ac:dyDescent="0.2">
      <c r="A16" s="311" t="s">
        <v>107</v>
      </c>
      <c r="B16" s="290"/>
      <c r="C16" s="290"/>
      <c r="D16" s="290"/>
      <c r="E16" s="290"/>
      <c r="F16" s="290"/>
      <c r="G16" s="290"/>
      <c r="H16" s="290"/>
      <c r="I16" s="290"/>
      <c r="J16" s="290"/>
      <c r="K16" s="308"/>
    </row>
    <row r="17" spans="1:11" ht="15" x14ac:dyDescent="0.2">
      <c r="A17" s="311" t="s">
        <v>108</v>
      </c>
      <c r="B17" s="306">
        <f>SUM(B18:B19,B22,B23)</f>
        <v>0</v>
      </c>
      <c r="C17" s="306">
        <f>SUM(C18:C19,C22,C23)</f>
        <v>0</v>
      </c>
      <c r="D17" s="306">
        <f t="shared" ref="D17:J17" si="3">SUM(D18:D19,D22,D23)</f>
        <v>0</v>
      </c>
      <c r="E17" s="306">
        <f>SUM(E18:E19,E22,E23)</f>
        <v>0</v>
      </c>
      <c r="F17" s="306">
        <f t="shared" si="3"/>
        <v>0</v>
      </c>
      <c r="G17" s="306">
        <f>SUM(G18:G19,G22,G23)</f>
        <v>0</v>
      </c>
      <c r="H17" s="306">
        <f>SUM(H18:H19,H22,H23)</f>
        <v>0</v>
      </c>
      <c r="I17" s="306">
        <f>SUM(I18:I19,I22,I23)</f>
        <v>0</v>
      </c>
      <c r="J17" s="306">
        <f t="shared" si="3"/>
        <v>0</v>
      </c>
      <c r="K17" s="308"/>
    </row>
    <row r="18" spans="1:11" ht="15" x14ac:dyDescent="0.2">
      <c r="A18" s="311" t="s">
        <v>109</v>
      </c>
      <c r="B18" s="290"/>
      <c r="C18" s="290"/>
      <c r="D18" s="290"/>
      <c r="E18" s="290"/>
      <c r="F18" s="290"/>
      <c r="G18" s="290"/>
      <c r="H18" s="290"/>
      <c r="I18" s="290"/>
      <c r="J18" s="290"/>
      <c r="K18" s="308"/>
    </row>
    <row r="19" spans="1:11" ht="15" x14ac:dyDescent="0.2">
      <c r="A19" s="311" t="s">
        <v>110</v>
      </c>
      <c r="B19" s="306">
        <f>SUM(B20:B21)</f>
        <v>0</v>
      </c>
      <c r="C19" s="306">
        <f>SUM(C20:C21)</f>
        <v>0</v>
      </c>
      <c r="D19" s="306">
        <f t="shared" ref="D19:J19" si="4">SUM(D20:D21)</f>
        <v>0</v>
      </c>
      <c r="E19" s="306">
        <f>SUM(E20:E21)</f>
        <v>0</v>
      </c>
      <c r="F19" s="306">
        <f t="shared" si="4"/>
        <v>0</v>
      </c>
      <c r="G19" s="306">
        <f>SUM(G20:G21)</f>
        <v>0</v>
      </c>
      <c r="H19" s="306">
        <f>SUM(H20:H21)</f>
        <v>0</v>
      </c>
      <c r="I19" s="306">
        <f>SUM(I20:I21)</f>
        <v>0</v>
      </c>
      <c r="J19" s="306">
        <f t="shared" si="4"/>
        <v>0</v>
      </c>
      <c r="K19" s="308"/>
    </row>
    <row r="20" spans="1:11" ht="15" x14ac:dyDescent="0.2">
      <c r="A20" s="311" t="s">
        <v>111</v>
      </c>
      <c r="B20" s="290"/>
      <c r="C20" s="290"/>
      <c r="D20" s="290"/>
      <c r="E20" s="290"/>
      <c r="F20" s="290"/>
      <c r="G20" s="290"/>
      <c r="H20" s="290"/>
      <c r="I20" s="290"/>
      <c r="J20" s="290"/>
      <c r="K20" s="308"/>
    </row>
    <row r="21" spans="1:11" ht="15" x14ac:dyDescent="0.2">
      <c r="A21" s="311" t="s">
        <v>112</v>
      </c>
      <c r="B21" s="290"/>
      <c r="C21" s="290"/>
      <c r="D21" s="290"/>
      <c r="E21" s="290"/>
      <c r="F21" s="290"/>
      <c r="G21" s="290"/>
      <c r="H21" s="290"/>
      <c r="I21" s="290"/>
      <c r="J21" s="290"/>
      <c r="K21" s="308"/>
    </row>
    <row r="22" spans="1:11" ht="15" x14ac:dyDescent="0.2">
      <c r="A22" s="311" t="s">
        <v>113</v>
      </c>
      <c r="B22" s="290"/>
      <c r="C22" s="290"/>
      <c r="D22" s="290"/>
      <c r="E22" s="290"/>
      <c r="F22" s="290"/>
      <c r="G22" s="290"/>
      <c r="H22" s="290"/>
      <c r="I22" s="290"/>
      <c r="J22" s="290"/>
      <c r="K22" s="308"/>
    </row>
    <row r="23" spans="1:11" ht="15" x14ac:dyDescent="0.2">
      <c r="A23" s="311" t="s">
        <v>114</v>
      </c>
      <c r="B23" s="290">
        <v>0</v>
      </c>
      <c r="C23" s="290">
        <v>0</v>
      </c>
      <c r="D23" s="290">
        <v>0</v>
      </c>
      <c r="E23" s="290"/>
      <c r="F23" s="290"/>
      <c r="G23" s="290"/>
      <c r="H23" s="290"/>
      <c r="I23" s="290"/>
      <c r="J23" s="290"/>
      <c r="K23" s="308"/>
    </row>
    <row r="24" spans="1:11" ht="15" x14ac:dyDescent="0.2">
      <c r="A24" s="310" t="s">
        <v>115</v>
      </c>
      <c r="B24" s="72">
        <f>SUM(B25:B31)</f>
        <v>0</v>
      </c>
      <c r="C24" s="72">
        <f t="shared" ref="C24:J24" si="5">SUM(C25:C31)</f>
        <v>0</v>
      </c>
      <c r="D24" s="72">
        <f t="shared" si="5"/>
        <v>0</v>
      </c>
      <c r="E24" s="72">
        <f t="shared" si="5"/>
        <v>0</v>
      </c>
      <c r="F24" s="72">
        <f t="shared" si="5"/>
        <v>0</v>
      </c>
      <c r="G24" s="72">
        <f t="shared" si="5"/>
        <v>0</v>
      </c>
      <c r="H24" s="72">
        <f t="shared" si="5"/>
        <v>0</v>
      </c>
      <c r="I24" s="72">
        <f t="shared" si="5"/>
        <v>0</v>
      </c>
      <c r="J24" s="72">
        <f t="shared" si="5"/>
        <v>0</v>
      </c>
      <c r="K24" s="308"/>
    </row>
    <row r="25" spans="1:11" ht="15" x14ac:dyDescent="0.2">
      <c r="A25" s="311" t="s">
        <v>493</v>
      </c>
      <c r="B25" s="290"/>
      <c r="C25" s="290"/>
      <c r="D25" s="290"/>
      <c r="E25" s="290"/>
      <c r="F25" s="290"/>
      <c r="G25" s="290"/>
      <c r="H25" s="290"/>
      <c r="I25" s="290"/>
      <c r="J25" s="290"/>
      <c r="K25" s="308"/>
    </row>
    <row r="26" spans="1:11" ht="15" x14ac:dyDescent="0.2">
      <c r="A26" s="311" t="s">
        <v>238</v>
      </c>
      <c r="B26" s="290"/>
      <c r="C26" s="290"/>
      <c r="D26" s="290"/>
      <c r="E26" s="290"/>
      <c r="F26" s="290"/>
      <c r="G26" s="290"/>
      <c r="H26" s="290"/>
      <c r="I26" s="290"/>
      <c r="J26" s="290"/>
      <c r="K26" s="308"/>
    </row>
    <row r="27" spans="1:11" ht="15" x14ac:dyDescent="0.2">
      <c r="A27" s="311" t="s">
        <v>239</v>
      </c>
      <c r="B27" s="290"/>
      <c r="C27" s="290"/>
      <c r="D27" s="290"/>
      <c r="E27" s="290"/>
      <c r="F27" s="290"/>
      <c r="G27" s="290"/>
      <c r="H27" s="290"/>
      <c r="I27" s="290"/>
      <c r="J27" s="290"/>
      <c r="K27" s="308"/>
    </row>
    <row r="28" spans="1:11" ht="15" x14ac:dyDescent="0.2">
      <c r="A28" s="311" t="s">
        <v>240</v>
      </c>
      <c r="B28" s="290"/>
      <c r="C28" s="290"/>
      <c r="D28" s="290"/>
      <c r="E28" s="290"/>
      <c r="F28" s="290"/>
      <c r="G28" s="290"/>
      <c r="H28" s="290"/>
      <c r="I28" s="290"/>
      <c r="J28" s="290"/>
      <c r="K28" s="308"/>
    </row>
    <row r="29" spans="1:11" ht="15" x14ac:dyDescent="0.2">
      <c r="A29" s="311" t="s">
        <v>241</v>
      </c>
      <c r="B29" s="290"/>
      <c r="C29" s="290"/>
      <c r="D29" s="290"/>
      <c r="E29" s="290"/>
      <c r="F29" s="290"/>
      <c r="G29" s="290"/>
      <c r="H29" s="290"/>
      <c r="I29" s="290"/>
      <c r="J29" s="290"/>
      <c r="K29" s="308"/>
    </row>
    <row r="30" spans="1:11" ht="15" x14ac:dyDescent="0.2">
      <c r="A30" s="311" t="s">
        <v>242</v>
      </c>
      <c r="B30" s="290"/>
      <c r="C30" s="290"/>
      <c r="D30" s="290"/>
      <c r="E30" s="290"/>
      <c r="F30" s="290"/>
      <c r="G30" s="290"/>
      <c r="H30" s="290"/>
      <c r="I30" s="290"/>
      <c r="J30" s="290"/>
      <c r="K30" s="308"/>
    </row>
    <row r="31" spans="1:11" ht="15" x14ac:dyDescent="0.2">
      <c r="A31" s="311" t="s">
        <v>243</v>
      </c>
      <c r="B31" s="290"/>
      <c r="C31" s="290"/>
      <c r="D31" s="290"/>
      <c r="E31" s="290"/>
      <c r="F31" s="290"/>
      <c r="G31" s="290"/>
      <c r="H31" s="290"/>
      <c r="I31" s="290"/>
      <c r="J31" s="290"/>
      <c r="K31" s="308"/>
    </row>
    <row r="32" spans="1:11" ht="15" x14ac:dyDescent="0.2">
      <c r="A32" s="310" t="s">
        <v>116</v>
      </c>
      <c r="B32" s="72">
        <f>SUM(B33:B35)</f>
        <v>0</v>
      </c>
      <c r="C32" s="72">
        <f>SUM(C33:C35)</f>
        <v>0</v>
      </c>
      <c r="D32" s="72">
        <f t="shared" ref="D32:J32" si="6">SUM(D33:D35)</f>
        <v>0</v>
      </c>
      <c r="E32" s="72">
        <f>SUM(E33:E35)</f>
        <v>0</v>
      </c>
      <c r="F32" s="72">
        <f t="shared" si="6"/>
        <v>0</v>
      </c>
      <c r="G32" s="72">
        <f>SUM(G33:G35)</f>
        <v>0</v>
      </c>
      <c r="H32" s="72">
        <f>SUM(H33:H35)</f>
        <v>0</v>
      </c>
      <c r="I32" s="72">
        <f>SUM(I33:I35)</f>
        <v>0</v>
      </c>
      <c r="J32" s="72">
        <f t="shared" si="6"/>
        <v>0</v>
      </c>
      <c r="K32" s="308"/>
    </row>
    <row r="33" spans="1:11" ht="15" x14ac:dyDescent="0.2">
      <c r="A33" s="311" t="s">
        <v>244</v>
      </c>
      <c r="B33" s="290"/>
      <c r="C33" s="290"/>
      <c r="D33" s="290"/>
      <c r="E33" s="290"/>
      <c r="F33" s="290"/>
      <c r="G33" s="290"/>
      <c r="H33" s="290"/>
      <c r="I33" s="290"/>
      <c r="J33" s="290"/>
      <c r="K33" s="308"/>
    </row>
    <row r="34" spans="1:11" ht="15" x14ac:dyDescent="0.2">
      <c r="A34" s="311" t="s">
        <v>245</v>
      </c>
      <c r="B34" s="290"/>
      <c r="C34" s="290"/>
      <c r="D34" s="290"/>
      <c r="E34" s="290"/>
      <c r="F34" s="290"/>
      <c r="G34" s="290"/>
      <c r="H34" s="290"/>
      <c r="I34" s="290"/>
      <c r="J34" s="290"/>
      <c r="K34" s="308"/>
    </row>
    <row r="35" spans="1:11" ht="15" x14ac:dyDescent="0.2">
      <c r="A35" s="311" t="s">
        <v>246</v>
      </c>
      <c r="B35" s="290"/>
      <c r="C35" s="290"/>
      <c r="D35" s="290"/>
      <c r="E35" s="290"/>
      <c r="F35" s="290"/>
      <c r="G35" s="290"/>
      <c r="H35" s="290"/>
      <c r="I35" s="290"/>
      <c r="J35" s="290"/>
      <c r="K35" s="308"/>
    </row>
    <row r="36" spans="1:11" ht="15" x14ac:dyDescent="0.2">
      <c r="A36" s="310" t="s">
        <v>117</v>
      </c>
      <c r="B36" s="72">
        <f t="shared" ref="B36:J36" si="7">SUM(B37:B39,B42)</f>
        <v>0</v>
      </c>
      <c r="C36" s="72">
        <f t="shared" si="7"/>
        <v>0</v>
      </c>
      <c r="D36" s="72">
        <f t="shared" si="7"/>
        <v>0</v>
      </c>
      <c r="E36" s="72">
        <f t="shared" si="7"/>
        <v>0</v>
      </c>
      <c r="F36" s="72">
        <f t="shared" si="7"/>
        <v>0</v>
      </c>
      <c r="G36" s="72">
        <f t="shared" si="7"/>
        <v>0</v>
      </c>
      <c r="H36" s="72">
        <f t="shared" si="7"/>
        <v>0</v>
      </c>
      <c r="I36" s="72">
        <f t="shared" si="7"/>
        <v>0</v>
      </c>
      <c r="J36" s="72">
        <f t="shared" si="7"/>
        <v>0</v>
      </c>
      <c r="K36" s="308"/>
    </row>
    <row r="37" spans="1:11" ht="15" x14ac:dyDescent="0.2">
      <c r="A37" s="311" t="s">
        <v>118</v>
      </c>
      <c r="B37" s="290"/>
      <c r="C37" s="290"/>
      <c r="D37" s="290"/>
      <c r="E37" s="290"/>
      <c r="F37" s="290"/>
      <c r="G37" s="290"/>
      <c r="H37" s="290"/>
      <c r="I37" s="290"/>
      <c r="J37" s="290"/>
      <c r="K37" s="308"/>
    </row>
    <row r="38" spans="1:11" ht="15" x14ac:dyDescent="0.2">
      <c r="A38" s="311" t="s">
        <v>119</v>
      </c>
      <c r="B38" s="290"/>
      <c r="C38" s="290"/>
      <c r="D38" s="290"/>
      <c r="E38" s="290"/>
      <c r="F38" s="290"/>
      <c r="G38" s="290"/>
      <c r="H38" s="290"/>
      <c r="I38" s="290"/>
      <c r="J38" s="290"/>
      <c r="K38" s="308"/>
    </row>
    <row r="39" spans="1:11" ht="15" x14ac:dyDescent="0.2">
      <c r="A39" s="311" t="s">
        <v>120</v>
      </c>
      <c r="B39" s="306">
        <f t="shared" ref="B39:J39" si="8">SUM(B40:B41)</f>
        <v>0</v>
      </c>
      <c r="C39" s="306">
        <f t="shared" si="8"/>
        <v>0</v>
      </c>
      <c r="D39" s="306">
        <f t="shared" si="8"/>
        <v>0</v>
      </c>
      <c r="E39" s="306">
        <f t="shared" si="8"/>
        <v>0</v>
      </c>
      <c r="F39" s="306">
        <f t="shared" si="8"/>
        <v>0</v>
      </c>
      <c r="G39" s="306">
        <f t="shared" si="8"/>
        <v>0</v>
      </c>
      <c r="H39" s="306">
        <f t="shared" si="8"/>
        <v>0</v>
      </c>
      <c r="I39" s="306">
        <f t="shared" si="8"/>
        <v>0</v>
      </c>
      <c r="J39" s="306">
        <f t="shared" si="8"/>
        <v>0</v>
      </c>
      <c r="K39" s="308"/>
    </row>
    <row r="40" spans="1:11" ht="30" x14ac:dyDescent="0.2">
      <c r="A40" s="311" t="s">
        <v>363</v>
      </c>
      <c r="B40" s="290"/>
      <c r="C40" s="290"/>
      <c r="D40" s="290"/>
      <c r="E40" s="290"/>
      <c r="F40" s="290"/>
      <c r="G40" s="290"/>
      <c r="H40" s="290"/>
      <c r="I40" s="290"/>
      <c r="J40" s="290"/>
      <c r="K40" s="308"/>
    </row>
    <row r="41" spans="1:11" ht="15" x14ac:dyDescent="0.2">
      <c r="A41" s="311" t="s">
        <v>121</v>
      </c>
      <c r="B41" s="290"/>
      <c r="C41" s="290"/>
      <c r="D41" s="290"/>
      <c r="E41" s="290"/>
      <c r="F41" s="290"/>
      <c r="G41" s="290"/>
      <c r="H41" s="290"/>
      <c r="I41" s="290"/>
      <c r="J41" s="290"/>
      <c r="K41" s="308"/>
    </row>
    <row r="42" spans="1:11" ht="15" x14ac:dyDescent="0.2">
      <c r="A42" s="311" t="s">
        <v>122</v>
      </c>
      <c r="B42" s="290"/>
      <c r="C42" s="290"/>
      <c r="D42" s="290"/>
      <c r="E42" s="290"/>
      <c r="F42" s="290"/>
      <c r="G42" s="290"/>
      <c r="H42" s="290"/>
      <c r="I42" s="290"/>
      <c r="J42" s="290"/>
      <c r="K42" s="308"/>
    </row>
    <row r="43" spans="1:11" ht="15" x14ac:dyDescent="0.2">
      <c r="A43" s="312"/>
      <c r="B43" s="312"/>
      <c r="C43" s="312"/>
      <c r="D43" s="312"/>
      <c r="E43" s="312"/>
      <c r="F43" s="312"/>
      <c r="G43" s="312"/>
      <c r="H43" s="312"/>
      <c r="I43" s="312"/>
      <c r="J43" s="312"/>
    </row>
    <row r="44" spans="1:11" s="295" customFormat="1" x14ac:dyDescent="0.2"/>
    <row r="45" spans="1:11" s="295" customFormat="1" x14ac:dyDescent="0.2">
      <c r="A45" s="300"/>
    </row>
    <row r="46" spans="1:11" s="2" customFormat="1" ht="15" x14ac:dyDescent="0.3">
      <c r="A46" s="62" t="s">
        <v>93</v>
      </c>
      <c r="B46" s="519" t="s">
        <v>1010</v>
      </c>
      <c r="C46" s="143"/>
      <c r="D46" s="247"/>
    </row>
    <row r="47" spans="1:11" s="2" customFormat="1" ht="15" x14ac:dyDescent="0.3">
      <c r="B47" s="519"/>
      <c r="C47" s="144"/>
      <c r="D47" s="253"/>
      <c r="E47" s="253"/>
      <c r="G47" s="253"/>
      <c r="I47" s="253"/>
    </row>
    <row r="48" spans="1:11" s="2" customFormat="1" ht="15" x14ac:dyDescent="0.3">
      <c r="B48" s="519" t="s">
        <v>1009</v>
      </c>
      <c r="C48" s="146"/>
      <c r="F48" s="61"/>
      <c r="G48" s="303"/>
      <c r="I48" s="253"/>
      <c r="J48" s="253"/>
    </row>
    <row r="49" spans="1:10" s="2" customFormat="1" ht="15" x14ac:dyDescent="0.3">
      <c r="B49" s="139"/>
      <c r="C49" s="164"/>
      <c r="F49" s="12"/>
      <c r="G49" s="61"/>
      <c r="I49" s="253"/>
      <c r="J49" s="253"/>
    </row>
    <row r="50" spans="1:10" s="2" customFormat="1" ht="15" x14ac:dyDescent="0.3">
      <c r="B50" s="58"/>
      <c r="G50" s="253"/>
      <c r="I50" s="253"/>
      <c r="J50" s="253"/>
    </row>
    <row r="51" spans="1:10" s="253" customFormat="1" ht="15" x14ac:dyDescent="0.3">
      <c r="A51" s="2"/>
      <c r="B51" s="300"/>
      <c r="H51" s="300"/>
    </row>
    <row r="52" spans="1:10" s="2" customFormat="1" ht="15" x14ac:dyDescent="0.3">
      <c r="A52" s="11"/>
      <c r="B52" s="11"/>
      <c r="C52" s="11"/>
    </row>
    <row r="53" spans="1:10" ht="15" x14ac:dyDescent="0.2">
      <c r="A53" s="312"/>
      <c r="B53" s="312"/>
      <c r="C53" s="312"/>
      <c r="D53" s="312"/>
      <c r="E53" s="312"/>
      <c r="F53" s="312"/>
      <c r="G53" s="312"/>
      <c r="H53" s="312"/>
      <c r="I53" s="312"/>
      <c r="J53" s="312"/>
    </row>
  </sheetData>
  <mergeCells count="6">
    <mergeCell ref="B7:C7"/>
    <mergeCell ref="D7:E7"/>
    <mergeCell ref="F7:G7"/>
    <mergeCell ref="I7:J7"/>
    <mergeCell ref="I1:J1"/>
    <mergeCell ref="I2:J2"/>
  </mergeCells>
  <pageMargins left="0.25" right="0.25" top="0.75" bottom="0.75" header="0.3" footer="0.3"/>
  <pageSetup paperSize="9" scale="61" orientation="landscape" r:id="rId1"/>
  <rowBreaks count="1" manualBreakCount="1">
    <brk id="31" max="10"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rgb="FFC00000"/>
    <pageSetUpPr fitToPage="1"/>
  </sheetPr>
  <dimension ref="A1:I23"/>
  <sheetViews>
    <sheetView showGridLines="0" view="pageBreakPreview" zoomScale="70" zoomScaleNormal="100" zoomScaleSheetLayoutView="70" workbookViewId="0">
      <selection activeCell="E22" sqref="E21:E22"/>
    </sheetView>
  </sheetViews>
  <sheetFormatPr defaultColWidth="9.140625" defaultRowHeight="12.75" x14ac:dyDescent="0.2"/>
  <cols>
    <col min="1" max="1" width="4.7109375" style="22" customWidth="1"/>
    <col min="2" max="2" width="24.28515625" style="22" customWidth="1"/>
    <col min="3" max="3" width="25.28515625" style="22" customWidth="1"/>
    <col min="4" max="4" width="20" style="22" customWidth="1"/>
    <col min="5" max="5" width="14.140625" style="21" customWidth="1"/>
    <col min="6" max="6" width="23.7109375" style="21" customWidth="1"/>
    <col min="7" max="7" width="19" style="21" customWidth="1"/>
    <col min="8" max="8" width="39.140625" style="21" customWidth="1"/>
    <col min="9" max="9" width="1" style="21" customWidth="1"/>
    <col min="10" max="16384" width="9.140625" style="22"/>
  </cols>
  <sheetData>
    <row r="1" spans="1:9" s="21" customFormat="1" ht="15" x14ac:dyDescent="0.2">
      <c r="A1" s="578" t="s">
        <v>455</v>
      </c>
      <c r="B1" s="578"/>
      <c r="C1" s="578"/>
      <c r="D1" s="578"/>
      <c r="E1" s="119"/>
      <c r="F1" s="119"/>
      <c r="G1" s="125"/>
      <c r="H1" s="90" t="s">
        <v>181</v>
      </c>
      <c r="I1" s="125"/>
    </row>
    <row r="2" spans="1:9" s="21" customFormat="1" ht="15" x14ac:dyDescent="0.3">
      <c r="A2" s="94" t="s">
        <v>123</v>
      </c>
      <c r="B2" s="119"/>
      <c r="C2" s="119"/>
      <c r="D2" s="119">
        <v>10</v>
      </c>
      <c r="E2" s="119"/>
      <c r="F2" s="119"/>
      <c r="G2" s="126"/>
      <c r="H2" s="127" t="str">
        <f>'ფორმა N1'!L2</f>
        <v>01/01/2023-12/31/2023</v>
      </c>
      <c r="I2" s="126"/>
    </row>
    <row r="3" spans="1:9" s="21" customFormat="1" ht="15" x14ac:dyDescent="0.2">
      <c r="A3" s="119"/>
      <c r="B3" s="119"/>
      <c r="C3" s="119"/>
      <c r="D3" s="119"/>
      <c r="E3" s="119"/>
      <c r="F3" s="119"/>
      <c r="G3" s="126"/>
      <c r="H3" s="122"/>
      <c r="I3" s="126"/>
    </row>
    <row r="4" spans="1:9" s="2" customFormat="1" ht="15" x14ac:dyDescent="0.3">
      <c r="A4" s="66" t="str">
        <f>'ფორმა N2'!A4</f>
        <v>ანგარიშვალდებული პირის დასახელება:</v>
      </c>
      <c r="B4" s="66"/>
      <c r="C4" s="66"/>
      <c r="D4" s="66"/>
      <c r="E4" s="119"/>
      <c r="F4" s="119"/>
      <c r="G4" s="119"/>
      <c r="H4" s="119"/>
      <c r="I4" s="125"/>
    </row>
    <row r="5" spans="1:9" s="2" customFormat="1" ht="15" x14ac:dyDescent="0.3">
      <c r="A5" s="106" t="str">
        <f>'ფორმა N1'!D4</f>
        <v>მპგ კონსერვატიული მოძრაობა ალტ/ინფო</v>
      </c>
      <c r="B5" s="107"/>
      <c r="C5" s="107"/>
      <c r="D5" s="107"/>
      <c r="E5" s="128"/>
      <c r="F5" s="129"/>
      <c r="G5" s="129"/>
      <c r="H5" s="129"/>
      <c r="I5" s="125"/>
    </row>
    <row r="6" spans="1:9" s="21" customFormat="1" ht="13.5" x14ac:dyDescent="0.2">
      <c r="A6" s="123"/>
      <c r="B6" s="124"/>
      <c r="C6" s="124"/>
      <c r="D6" s="124"/>
      <c r="E6" s="119"/>
      <c r="F6" s="119"/>
      <c r="G6" s="119"/>
      <c r="H6" s="119"/>
      <c r="I6" s="125"/>
    </row>
    <row r="7" spans="1:9" ht="30" x14ac:dyDescent="0.2">
      <c r="A7" s="116" t="s">
        <v>64</v>
      </c>
      <c r="B7" s="116" t="s">
        <v>332</v>
      </c>
      <c r="C7" s="117" t="s">
        <v>333</v>
      </c>
      <c r="D7" s="117" t="s">
        <v>215</v>
      </c>
      <c r="E7" s="117" t="s">
        <v>220</v>
      </c>
      <c r="F7" s="117" t="s">
        <v>221</v>
      </c>
      <c r="G7" s="117" t="s">
        <v>222</v>
      </c>
      <c r="H7" s="117" t="s">
        <v>223</v>
      </c>
      <c r="I7" s="125"/>
    </row>
    <row r="8" spans="1:9" ht="15" x14ac:dyDescent="0.2">
      <c r="A8" s="116">
        <v>1</v>
      </c>
      <c r="B8" s="116">
        <v>2</v>
      </c>
      <c r="C8" s="117">
        <v>3</v>
      </c>
      <c r="D8" s="116">
        <v>4</v>
      </c>
      <c r="E8" s="117">
        <v>5</v>
      </c>
      <c r="F8" s="116">
        <v>6</v>
      </c>
      <c r="G8" s="117">
        <v>7</v>
      </c>
      <c r="H8" s="117">
        <v>8</v>
      </c>
      <c r="I8" s="125"/>
    </row>
    <row r="9" spans="1:9" s="425" customFormat="1" ht="32.450000000000003" customHeight="1" x14ac:dyDescent="0.25">
      <c r="A9" s="421">
        <v>1</v>
      </c>
      <c r="B9" s="422"/>
      <c r="C9" s="422"/>
      <c r="D9" s="422"/>
      <c r="E9" s="422"/>
      <c r="F9" s="422"/>
      <c r="G9" s="423"/>
      <c r="H9" s="436"/>
      <c r="I9" s="424"/>
    </row>
    <row r="10" spans="1:9" s="425" customFormat="1" ht="15" x14ac:dyDescent="0.25">
      <c r="A10" s="421">
        <v>2</v>
      </c>
      <c r="B10" s="422"/>
      <c r="C10" s="422"/>
      <c r="D10" s="422"/>
      <c r="E10" s="422"/>
      <c r="F10" s="426"/>
      <c r="G10" s="423"/>
      <c r="H10" s="436"/>
      <c r="I10" s="424"/>
    </row>
    <row r="11" spans="1:9" s="425" customFormat="1" ht="21" customHeight="1" x14ac:dyDescent="0.25">
      <c r="A11" s="421">
        <v>3</v>
      </c>
      <c r="B11" s="422"/>
      <c r="C11" s="422"/>
      <c r="D11" s="422"/>
      <c r="E11" s="422"/>
      <c r="F11" s="422"/>
      <c r="G11" s="423"/>
      <c r="H11" s="436"/>
      <c r="I11" s="424"/>
    </row>
    <row r="12" spans="1:9" s="425" customFormat="1" ht="24" customHeight="1" x14ac:dyDescent="0.25">
      <c r="A12" s="421">
        <v>4</v>
      </c>
      <c r="B12" s="422"/>
      <c r="C12" s="422"/>
      <c r="D12" s="422"/>
      <c r="E12" s="422"/>
      <c r="F12" s="427"/>
      <c r="G12" s="423"/>
      <c r="H12" s="436"/>
      <c r="I12" s="424"/>
    </row>
    <row r="13" spans="1:9" s="425" customFormat="1" ht="23.45" customHeight="1" x14ac:dyDescent="0.25">
      <c r="A13" s="421">
        <v>5</v>
      </c>
      <c r="B13" s="422"/>
      <c r="C13" s="422"/>
      <c r="D13" s="422"/>
      <c r="E13" s="422"/>
      <c r="F13" s="422"/>
      <c r="G13" s="423"/>
      <c r="H13" s="436"/>
      <c r="I13" s="424"/>
    </row>
    <row r="14" spans="1:9" s="425" customFormat="1" ht="15" x14ac:dyDescent="0.25">
      <c r="A14" s="421">
        <v>6</v>
      </c>
      <c r="B14" s="422"/>
      <c r="C14" s="422"/>
      <c r="D14" s="422"/>
      <c r="E14" s="422"/>
      <c r="F14" s="428"/>
      <c r="G14" s="423"/>
      <c r="H14" s="436"/>
      <c r="I14" s="424"/>
    </row>
    <row r="15" spans="1:9" s="424" customFormat="1" ht="45" customHeight="1" x14ac:dyDescent="0.25">
      <c r="A15" s="421">
        <v>7</v>
      </c>
      <c r="B15" s="422"/>
      <c r="C15" s="422"/>
      <c r="D15" s="422"/>
      <c r="E15" s="422"/>
      <c r="F15" s="427"/>
      <c r="G15" s="423"/>
      <c r="H15" s="436"/>
    </row>
    <row r="16" spans="1:9" s="21" customFormat="1" x14ac:dyDescent="0.2"/>
    <row r="17" spans="1:9" s="21" customFormat="1" x14ac:dyDescent="0.2"/>
    <row r="18" spans="1:9" s="21" customFormat="1" x14ac:dyDescent="0.2">
      <c r="A18" s="22"/>
    </row>
    <row r="19" spans="1:9" s="2" customFormat="1" ht="15" x14ac:dyDescent="0.3">
      <c r="B19" s="62" t="s">
        <v>93</v>
      </c>
      <c r="C19" s="519" t="s">
        <v>1010</v>
      </c>
      <c r="E19" s="5"/>
    </row>
    <row r="20" spans="1:9" s="2" customFormat="1" ht="15" x14ac:dyDescent="0.3">
      <c r="C20" s="519"/>
      <c r="E20" s="61"/>
      <c r="F20" s="64"/>
      <c r="G20"/>
      <c r="H20"/>
      <c r="I20"/>
    </row>
    <row r="21" spans="1:9" s="2" customFormat="1" ht="15" x14ac:dyDescent="0.3">
      <c r="A21"/>
      <c r="C21" s="519" t="s">
        <v>1009</v>
      </c>
      <c r="E21" s="12"/>
      <c r="F21" s="63"/>
      <c r="G21"/>
      <c r="H21"/>
      <c r="I21"/>
    </row>
    <row r="22" spans="1:9" s="2" customFormat="1" ht="15" x14ac:dyDescent="0.3">
      <c r="A22"/>
      <c r="C22" s="58"/>
      <c r="F22"/>
      <c r="G22"/>
      <c r="H22"/>
      <c r="I22"/>
    </row>
    <row r="23" spans="1:9" customFormat="1" ht="15" x14ac:dyDescent="0.3">
      <c r="B23" s="2"/>
      <c r="C23" s="22"/>
    </row>
  </sheetData>
  <autoFilter ref="A8:I15" xr:uid="{00000000-0009-0000-0000-000013000000}"/>
  <mergeCells count="1">
    <mergeCell ref="A1:D1"/>
  </mergeCells>
  <dataValidations xWindow="901" yWindow="456"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15" xr:uid="{00000000-0002-0000-1300-000000000000}">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G15" xr:uid="{00000000-0002-0000-1300-000001000000}"/>
  </dataValidations>
  <pageMargins left="0.19685039370078741" right="0.19685039370078741" top="0.74803149606299213" bottom="0.74803149606299213" header="0.31496062992125984" footer="0.31496062992125984"/>
  <pageSetup paperSize="9" scale="86"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3">
    <pageSetUpPr fitToPage="1"/>
  </sheetPr>
  <dimension ref="A1:L54"/>
  <sheetViews>
    <sheetView showGridLines="0" view="pageBreakPreview" zoomScale="80" zoomScaleNormal="100" zoomScaleSheetLayoutView="80" workbookViewId="0">
      <selection activeCell="C31" sqref="C31:C33"/>
    </sheetView>
  </sheetViews>
  <sheetFormatPr defaultColWidth="9.140625" defaultRowHeight="12.75" x14ac:dyDescent="0.2"/>
  <cols>
    <col min="1" max="1" width="4.7109375" style="300" customWidth="1"/>
    <col min="2" max="2" width="23.28515625" style="300" customWidth="1"/>
    <col min="3" max="4" width="17.7109375" style="300" customWidth="1"/>
    <col min="5" max="6" width="14.140625" style="295" customWidth="1"/>
    <col min="7" max="7" width="20.42578125" style="295" customWidth="1"/>
    <col min="8" max="8" width="23.7109375" style="295" customWidth="1"/>
    <col min="9" max="9" width="21.42578125" style="295" customWidth="1"/>
    <col min="10" max="10" width="1" style="305" customWidth="1"/>
    <col min="11" max="16384" width="9.140625" style="300"/>
  </cols>
  <sheetData>
    <row r="1" spans="1:12" s="295" customFormat="1" ht="15" x14ac:dyDescent="0.2">
      <c r="A1" s="578" t="s">
        <v>476</v>
      </c>
      <c r="B1" s="578"/>
      <c r="C1" s="578"/>
      <c r="D1" s="578"/>
      <c r="E1" s="578"/>
      <c r="F1" s="124"/>
      <c r="G1" s="124"/>
      <c r="H1" s="282"/>
      <c r="I1" s="248" t="s">
        <v>181</v>
      </c>
      <c r="J1" s="130"/>
    </row>
    <row r="2" spans="1:12" s="295" customFormat="1" ht="15" x14ac:dyDescent="0.3">
      <c r="A2" s="94" t="s">
        <v>123</v>
      </c>
      <c r="B2" s="124"/>
      <c r="C2" s="124"/>
      <c r="D2" s="124"/>
      <c r="E2" s="124"/>
      <c r="F2" s="124"/>
      <c r="G2" s="124"/>
      <c r="H2" s="282"/>
      <c r="I2" s="243" t="str">
        <f>'ფორმა N1'!L2</f>
        <v>01/01/2023-12/31/2023</v>
      </c>
      <c r="J2" s="130"/>
    </row>
    <row r="3" spans="1:12" s="295" customFormat="1" ht="15" x14ac:dyDescent="0.2">
      <c r="A3" s="124"/>
      <c r="B3" s="124"/>
      <c r="C3" s="124"/>
      <c r="D3" s="124"/>
      <c r="E3" s="124"/>
      <c r="F3" s="124"/>
      <c r="G3" s="124"/>
      <c r="H3" s="122"/>
      <c r="I3" s="122"/>
      <c r="J3" s="130"/>
    </row>
    <row r="4" spans="1:12" s="2" customFormat="1" ht="15" x14ac:dyDescent="0.3">
      <c r="A4" s="66" t="str">
        <f>'ფორმა N2'!A4</f>
        <v>ანგარიშვალდებული პირის დასახელება:</v>
      </c>
      <c r="B4" s="66"/>
      <c r="C4" s="66"/>
      <c r="D4" s="67"/>
      <c r="E4" s="283"/>
      <c r="F4" s="124"/>
      <c r="G4" s="124"/>
      <c r="H4" s="124"/>
      <c r="I4" s="283"/>
      <c r="J4" s="93"/>
      <c r="L4" s="295"/>
    </row>
    <row r="5" spans="1:12" s="2" customFormat="1" ht="15" x14ac:dyDescent="0.3">
      <c r="A5" s="106" t="str">
        <f>'ფორმა N1'!D4</f>
        <v>მპგ კონსერვატიული მოძრაობა ალტ/ინფო</v>
      </c>
      <c r="B5" s="107"/>
      <c r="C5" s="107"/>
      <c r="D5" s="107"/>
      <c r="E5" s="296"/>
      <c r="F5" s="297"/>
      <c r="G5" s="297"/>
      <c r="H5" s="297"/>
      <c r="I5" s="296"/>
      <c r="J5" s="93"/>
    </row>
    <row r="6" spans="1:12" s="295" customFormat="1" ht="13.5" x14ac:dyDescent="0.2">
      <c r="A6" s="123"/>
      <c r="B6" s="124"/>
      <c r="C6" s="124"/>
      <c r="D6" s="124"/>
      <c r="E6" s="124"/>
      <c r="F6" s="124"/>
      <c r="G6" s="124"/>
      <c r="H6" s="124"/>
      <c r="I6" s="124"/>
      <c r="J6" s="298"/>
    </row>
    <row r="7" spans="1:12" ht="30" x14ac:dyDescent="0.2">
      <c r="A7" s="286" t="s">
        <v>64</v>
      </c>
      <c r="B7" s="288" t="s">
        <v>228</v>
      </c>
      <c r="C7" s="287" t="s">
        <v>224</v>
      </c>
      <c r="D7" s="287" t="s">
        <v>225</v>
      </c>
      <c r="E7" s="287" t="s">
        <v>226</v>
      </c>
      <c r="F7" s="287" t="s">
        <v>227</v>
      </c>
      <c r="G7" s="287" t="s">
        <v>221</v>
      </c>
      <c r="H7" s="287" t="s">
        <v>222</v>
      </c>
      <c r="I7" s="287" t="s">
        <v>223</v>
      </c>
      <c r="J7" s="299"/>
    </row>
    <row r="8" spans="1:12" ht="15" x14ac:dyDescent="0.2">
      <c r="A8" s="288">
        <v>1</v>
      </c>
      <c r="B8" s="288">
        <v>2</v>
      </c>
      <c r="C8" s="287">
        <v>3</v>
      </c>
      <c r="D8" s="288">
        <v>4</v>
      </c>
      <c r="E8" s="287">
        <v>5</v>
      </c>
      <c r="F8" s="288">
        <v>6</v>
      </c>
      <c r="G8" s="287">
        <v>7</v>
      </c>
      <c r="H8" s="288">
        <v>8</v>
      </c>
      <c r="I8" s="287">
        <v>9</v>
      </c>
      <c r="J8" s="299"/>
    </row>
    <row r="9" spans="1:12" ht="15" x14ac:dyDescent="0.25">
      <c r="A9" s="289">
        <v>1</v>
      </c>
      <c r="B9" s="290"/>
      <c r="C9" s="290"/>
      <c r="D9" s="290"/>
      <c r="E9" s="290"/>
      <c r="F9" s="290"/>
      <c r="G9" s="290"/>
      <c r="H9" s="301"/>
      <c r="I9" s="290"/>
      <c r="J9" s="299"/>
    </row>
    <row r="10" spans="1:12" ht="15" x14ac:dyDescent="0.25">
      <c r="A10" s="289">
        <v>2</v>
      </c>
      <c r="B10" s="290"/>
      <c r="C10" s="290"/>
      <c r="D10" s="290"/>
      <c r="E10" s="290"/>
      <c r="F10" s="290"/>
      <c r="G10" s="290"/>
      <c r="H10" s="301"/>
      <c r="I10" s="290"/>
      <c r="J10" s="299"/>
    </row>
    <row r="11" spans="1:12" ht="15" x14ac:dyDescent="0.25">
      <c r="A11" s="289">
        <v>3</v>
      </c>
      <c r="B11" s="290"/>
      <c r="C11" s="290"/>
      <c r="D11" s="290"/>
      <c r="E11" s="290"/>
      <c r="F11" s="290"/>
      <c r="G11" s="290"/>
      <c r="H11" s="301"/>
      <c r="I11" s="290"/>
      <c r="J11" s="299"/>
    </row>
    <row r="12" spans="1:12" ht="15" x14ac:dyDescent="0.25">
      <c r="A12" s="289">
        <v>4</v>
      </c>
      <c r="B12" s="290"/>
      <c r="C12" s="290"/>
      <c r="D12" s="290"/>
      <c r="E12" s="290"/>
      <c r="F12" s="290"/>
      <c r="G12" s="290"/>
      <c r="H12" s="301"/>
      <c r="I12" s="290"/>
      <c r="J12" s="299"/>
    </row>
    <row r="13" spans="1:12" ht="15" x14ac:dyDescent="0.25">
      <c r="A13" s="289">
        <v>5</v>
      </c>
      <c r="B13" s="290"/>
      <c r="C13" s="290"/>
      <c r="D13" s="290"/>
      <c r="E13" s="290"/>
      <c r="F13" s="290"/>
      <c r="G13" s="290"/>
      <c r="H13" s="301"/>
      <c r="I13" s="290"/>
      <c r="J13" s="299"/>
    </row>
    <row r="14" spans="1:12" ht="15" x14ac:dyDescent="0.25">
      <c r="A14" s="289">
        <v>6</v>
      </c>
      <c r="B14" s="290"/>
      <c r="C14" s="290"/>
      <c r="D14" s="290"/>
      <c r="E14" s="290"/>
      <c r="F14" s="290"/>
      <c r="G14" s="290"/>
      <c r="H14" s="301"/>
      <c r="I14" s="290"/>
      <c r="J14" s="299"/>
    </row>
    <row r="15" spans="1:12" s="295" customFormat="1" ht="15" x14ac:dyDescent="0.25">
      <c r="A15" s="289">
        <v>7</v>
      </c>
      <c r="B15" s="290"/>
      <c r="C15" s="290"/>
      <c r="D15" s="290"/>
      <c r="E15" s="290"/>
      <c r="F15" s="290"/>
      <c r="G15" s="290"/>
      <c r="H15" s="301"/>
      <c r="I15" s="290"/>
      <c r="J15" s="298"/>
    </row>
    <row r="16" spans="1:12" s="295" customFormat="1" ht="15" x14ac:dyDescent="0.25">
      <c r="A16" s="289">
        <v>8</v>
      </c>
      <c r="B16" s="290"/>
      <c r="C16" s="290"/>
      <c r="D16" s="290"/>
      <c r="E16" s="290"/>
      <c r="F16" s="290"/>
      <c r="G16" s="290"/>
      <c r="H16" s="301"/>
      <c r="I16" s="290"/>
      <c r="J16" s="298"/>
    </row>
    <row r="17" spans="1:10" s="295" customFormat="1" ht="15" x14ac:dyDescent="0.25">
      <c r="A17" s="289">
        <v>9</v>
      </c>
      <c r="B17" s="290"/>
      <c r="C17" s="290"/>
      <c r="D17" s="290"/>
      <c r="E17" s="290"/>
      <c r="F17" s="290"/>
      <c r="G17" s="290"/>
      <c r="H17" s="301"/>
      <c r="I17" s="290"/>
      <c r="J17" s="298"/>
    </row>
    <row r="18" spans="1:10" s="295" customFormat="1" ht="15" x14ac:dyDescent="0.25">
      <c r="A18" s="289">
        <v>10</v>
      </c>
      <c r="B18" s="290"/>
      <c r="C18" s="290"/>
      <c r="D18" s="290"/>
      <c r="E18" s="290"/>
      <c r="F18" s="290"/>
      <c r="G18" s="290"/>
      <c r="H18" s="301"/>
      <c r="I18" s="290"/>
      <c r="J18" s="298"/>
    </row>
    <row r="19" spans="1:10" s="295" customFormat="1" ht="15" x14ac:dyDescent="0.25">
      <c r="A19" s="289">
        <v>11</v>
      </c>
      <c r="B19" s="290"/>
      <c r="C19" s="290"/>
      <c r="D19" s="290"/>
      <c r="E19" s="290"/>
      <c r="F19" s="290"/>
      <c r="G19" s="290"/>
      <c r="H19" s="301"/>
      <c r="I19" s="290"/>
      <c r="J19" s="298"/>
    </row>
    <row r="20" spans="1:10" s="295" customFormat="1" ht="15" x14ac:dyDescent="0.25">
      <c r="A20" s="289">
        <v>12</v>
      </c>
      <c r="B20" s="290"/>
      <c r="C20" s="290"/>
      <c r="D20" s="290"/>
      <c r="E20" s="290"/>
      <c r="F20" s="290"/>
      <c r="G20" s="290"/>
      <c r="H20" s="301"/>
      <c r="I20" s="290"/>
      <c r="J20" s="298"/>
    </row>
    <row r="21" spans="1:10" s="295" customFormat="1" ht="15" x14ac:dyDescent="0.25">
      <c r="A21" s="289">
        <v>13</v>
      </c>
      <c r="B21" s="290"/>
      <c r="C21" s="290"/>
      <c r="D21" s="290"/>
      <c r="E21" s="290"/>
      <c r="F21" s="290"/>
      <c r="G21" s="290"/>
      <c r="H21" s="301"/>
      <c r="I21" s="290"/>
      <c r="J21" s="298"/>
    </row>
    <row r="22" spans="1:10" s="295" customFormat="1" ht="15" x14ac:dyDescent="0.25">
      <c r="A22" s="289">
        <v>14</v>
      </c>
      <c r="B22" s="290"/>
      <c r="C22" s="290"/>
      <c r="D22" s="290"/>
      <c r="E22" s="290"/>
      <c r="F22" s="290"/>
      <c r="G22" s="290"/>
      <c r="H22" s="301"/>
      <c r="I22" s="290"/>
      <c r="J22" s="298"/>
    </row>
    <row r="23" spans="1:10" s="295" customFormat="1" ht="15" x14ac:dyDescent="0.25">
      <c r="A23" s="289">
        <v>15</v>
      </c>
      <c r="B23" s="290"/>
      <c r="C23" s="290"/>
      <c r="D23" s="290"/>
      <c r="E23" s="290"/>
      <c r="F23" s="290"/>
      <c r="G23" s="290"/>
      <c r="H23" s="301"/>
      <c r="I23" s="290"/>
      <c r="J23" s="298"/>
    </row>
    <row r="24" spans="1:10" s="295" customFormat="1" ht="15" x14ac:dyDescent="0.25">
      <c r="A24" s="289">
        <v>16</v>
      </c>
      <c r="B24" s="290"/>
      <c r="C24" s="290"/>
      <c r="D24" s="290"/>
      <c r="E24" s="290"/>
      <c r="F24" s="290"/>
      <c r="G24" s="290"/>
      <c r="H24" s="301"/>
      <c r="I24" s="290"/>
      <c r="J24" s="298"/>
    </row>
    <row r="25" spans="1:10" s="295" customFormat="1" ht="15" x14ac:dyDescent="0.25">
      <c r="A25" s="289">
        <v>17</v>
      </c>
      <c r="B25" s="290"/>
      <c r="C25" s="290"/>
      <c r="D25" s="290"/>
      <c r="E25" s="290"/>
      <c r="F25" s="290"/>
      <c r="G25" s="290"/>
      <c r="H25" s="301"/>
      <c r="I25" s="290"/>
      <c r="J25" s="298"/>
    </row>
    <row r="26" spans="1:10" s="295" customFormat="1" ht="15" x14ac:dyDescent="0.25">
      <c r="A26" s="289">
        <v>18</v>
      </c>
      <c r="B26" s="290"/>
      <c r="C26" s="290"/>
      <c r="D26" s="290"/>
      <c r="E26" s="290"/>
      <c r="F26" s="290"/>
      <c r="G26" s="290"/>
      <c r="H26" s="301"/>
      <c r="I26" s="290"/>
      <c r="J26" s="298"/>
    </row>
    <row r="27" spans="1:10" s="295" customFormat="1" ht="15" x14ac:dyDescent="0.25">
      <c r="A27" s="289" t="s">
        <v>252</v>
      </c>
      <c r="B27" s="290"/>
      <c r="C27" s="290"/>
      <c r="D27" s="290"/>
      <c r="E27" s="290"/>
      <c r="F27" s="290"/>
      <c r="G27" s="290"/>
      <c r="H27" s="301"/>
      <c r="I27" s="290"/>
      <c r="J27" s="298"/>
    </row>
    <row r="28" spans="1:10" s="295" customFormat="1" x14ac:dyDescent="0.2">
      <c r="J28" s="302"/>
    </row>
    <row r="29" spans="1:10" s="295" customFormat="1" x14ac:dyDescent="0.2"/>
    <row r="30" spans="1:10" s="295" customFormat="1" x14ac:dyDescent="0.2">
      <c r="A30" s="300"/>
    </row>
    <row r="31" spans="1:10" s="2" customFormat="1" ht="15" x14ac:dyDescent="0.3">
      <c r="B31" s="62" t="s">
        <v>93</v>
      </c>
      <c r="C31" s="519" t="s">
        <v>1010</v>
      </c>
      <c r="E31" s="247"/>
    </row>
    <row r="32" spans="1:10" s="2" customFormat="1" ht="15" x14ac:dyDescent="0.3">
      <c r="C32" s="519"/>
      <c r="E32" s="61"/>
      <c r="F32" s="303"/>
      <c r="G32" s="303"/>
      <c r="H32" s="253"/>
      <c r="I32" s="253"/>
    </row>
    <row r="33" spans="1:10" s="2" customFormat="1" ht="15" x14ac:dyDescent="0.3">
      <c r="A33" s="253"/>
      <c r="C33" s="519" t="s">
        <v>1009</v>
      </c>
      <c r="E33" s="12"/>
      <c r="F33" s="304"/>
      <c r="G33" s="253"/>
      <c r="H33" s="253"/>
      <c r="I33" s="253"/>
    </row>
    <row r="34" spans="1:10" s="2" customFormat="1" ht="15" x14ac:dyDescent="0.3">
      <c r="A34" s="253"/>
      <c r="C34" s="58"/>
      <c r="F34" s="253"/>
      <c r="G34" s="253"/>
      <c r="H34" s="253"/>
      <c r="I34" s="253"/>
    </row>
    <row r="35" spans="1:10" s="253" customFormat="1" ht="15" x14ac:dyDescent="0.3">
      <c r="B35" s="2"/>
      <c r="C35" s="300"/>
    </row>
    <row r="36" spans="1:10" s="253" customFormat="1" x14ac:dyDescent="0.2"/>
    <row r="37" spans="1:10" s="295" customFormat="1" x14ac:dyDescent="0.2">
      <c r="J37" s="302"/>
    </row>
    <row r="38" spans="1:10" s="295" customFormat="1" x14ac:dyDescent="0.2">
      <c r="J38" s="302"/>
    </row>
    <row r="39" spans="1:10" s="295" customFormat="1" x14ac:dyDescent="0.2">
      <c r="J39" s="302"/>
    </row>
    <row r="40" spans="1:10" s="295" customFormat="1" x14ac:dyDescent="0.2">
      <c r="J40" s="302"/>
    </row>
    <row r="41" spans="1:10" s="295" customFormat="1" x14ac:dyDescent="0.2">
      <c r="J41" s="302"/>
    </row>
    <row r="42" spans="1:10" s="295" customFormat="1" x14ac:dyDescent="0.2">
      <c r="J42" s="302"/>
    </row>
    <row r="43" spans="1:10" s="295" customFormat="1" x14ac:dyDescent="0.2">
      <c r="J43" s="302"/>
    </row>
    <row r="44" spans="1:10" s="295" customFormat="1" x14ac:dyDescent="0.2">
      <c r="J44" s="302"/>
    </row>
    <row r="45" spans="1:10" s="295" customFormat="1" x14ac:dyDescent="0.2">
      <c r="J45" s="302"/>
    </row>
    <row r="46" spans="1:10" s="295" customFormat="1" x14ac:dyDescent="0.2">
      <c r="J46" s="302"/>
    </row>
    <row r="47" spans="1:10" s="295" customFormat="1" x14ac:dyDescent="0.2">
      <c r="J47" s="302"/>
    </row>
    <row r="48" spans="1:10" s="295" customFormat="1" x14ac:dyDescent="0.2">
      <c r="J48" s="302"/>
    </row>
    <row r="49" spans="10:10" s="295" customFormat="1" x14ac:dyDescent="0.2">
      <c r="J49" s="302"/>
    </row>
    <row r="50" spans="10:10" s="295" customFormat="1" x14ac:dyDescent="0.2">
      <c r="J50" s="302"/>
    </row>
    <row r="51" spans="10:10" s="295" customFormat="1" x14ac:dyDescent="0.2">
      <c r="J51" s="302"/>
    </row>
    <row r="52" spans="10:10" s="295" customFormat="1" x14ac:dyDescent="0.2">
      <c r="J52" s="302"/>
    </row>
    <row r="53" spans="10:10" s="295" customFormat="1" x14ac:dyDescent="0.2">
      <c r="J53" s="302"/>
    </row>
    <row r="54" spans="10:10" s="295" customFormat="1" x14ac:dyDescent="0.2">
      <c r="J54" s="302"/>
    </row>
  </sheetData>
  <mergeCells count="1">
    <mergeCell ref="A1:E1"/>
  </mergeCells>
  <dataValidations count="1">
    <dataValidation allowBlank="1" showInputMessage="1" showErrorMessage="1" error="თვე/დღე/წელი" prompt="თვე/დღე/წელი" sqref="H9:H27" xr:uid="{00000000-0002-0000-1400-000000000000}"/>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M35"/>
  <sheetViews>
    <sheetView view="pageBreakPreview" zoomScale="80" zoomScaleNormal="100" zoomScaleSheetLayoutView="80" workbookViewId="0">
      <selection activeCell="C32" sqref="C32:D34"/>
    </sheetView>
  </sheetViews>
  <sheetFormatPr defaultColWidth="9.140625" defaultRowHeight="12.75" x14ac:dyDescent="0.2"/>
  <cols>
    <col min="1" max="1" width="11.7109375" style="164" customWidth="1"/>
    <col min="2" max="2" width="21.5703125" style="164" customWidth="1"/>
    <col min="3" max="3" width="19.140625" style="164" customWidth="1"/>
    <col min="4" max="4" width="23.7109375" style="164" customWidth="1"/>
    <col min="5" max="6" width="16.5703125" style="164" bestFit="1" customWidth="1"/>
    <col min="7" max="7" width="17" style="164" customWidth="1"/>
    <col min="8" max="8" width="19" style="164" customWidth="1"/>
    <col min="9" max="9" width="24.42578125" style="164" customWidth="1"/>
    <col min="10" max="16384" width="9.140625" style="164"/>
  </cols>
  <sheetData>
    <row r="1" spans="1:13" s="253" customFormat="1" ht="15" x14ac:dyDescent="0.2">
      <c r="A1" s="578" t="s">
        <v>475</v>
      </c>
      <c r="B1" s="578"/>
      <c r="C1" s="578"/>
      <c r="D1" s="578"/>
      <c r="E1" s="578"/>
      <c r="F1" s="124"/>
      <c r="G1" s="124"/>
      <c r="H1" s="282"/>
      <c r="I1" s="68" t="s">
        <v>94</v>
      </c>
    </row>
    <row r="2" spans="1:13" s="253" customFormat="1" ht="15" x14ac:dyDescent="0.3">
      <c r="A2" s="94" t="s">
        <v>123</v>
      </c>
      <c r="B2" s="124"/>
      <c r="C2" s="124"/>
      <c r="D2" s="124"/>
      <c r="E2" s="124"/>
      <c r="F2" s="124"/>
      <c r="G2" s="124"/>
      <c r="H2" s="282"/>
      <c r="I2" s="243" t="str">
        <f>'ფორმა N1'!L2</f>
        <v>01/01/2023-12/31/2023</v>
      </c>
    </row>
    <row r="3" spans="1:13" s="253" customFormat="1" ht="15" x14ac:dyDescent="0.2">
      <c r="A3" s="124"/>
      <c r="B3" s="124"/>
      <c r="C3" s="124"/>
      <c r="D3" s="124"/>
      <c r="E3" s="124"/>
      <c r="F3" s="124"/>
      <c r="G3" s="124"/>
      <c r="H3" s="122"/>
      <c r="I3" s="122"/>
      <c r="M3" s="164"/>
    </row>
    <row r="4" spans="1:13" s="253" customFormat="1" ht="15" x14ac:dyDescent="0.3">
      <c r="A4" s="66" t="str">
        <f>'ფორმა N2'!A4</f>
        <v>ანგარიშვალდებული პირის დასახელება:</v>
      </c>
      <c r="B4" s="66"/>
      <c r="C4" s="66"/>
      <c r="D4" s="124"/>
      <c r="E4" s="124"/>
      <c r="F4" s="124"/>
      <c r="G4" s="124"/>
      <c r="H4" s="124"/>
      <c r="I4" s="283"/>
    </row>
    <row r="5" spans="1:13" ht="15" x14ac:dyDescent="0.3">
      <c r="A5" s="159" t="str">
        <f>'ფორმა N1'!D4</f>
        <v>მპგ კონსერვატიული მოძრაობა ალტ/ინფო</v>
      </c>
      <c r="B5" s="70"/>
      <c r="C5" s="70"/>
      <c r="D5" s="284"/>
      <c r="E5" s="284"/>
      <c r="F5" s="284"/>
      <c r="G5" s="284"/>
      <c r="H5" s="284"/>
      <c r="I5" s="285"/>
    </row>
    <row r="6" spans="1:13" s="253" customFormat="1" ht="13.5" x14ac:dyDescent="0.2">
      <c r="A6" s="123"/>
      <c r="B6" s="124"/>
      <c r="C6" s="124"/>
      <c r="D6" s="124"/>
      <c r="E6" s="124"/>
      <c r="F6" s="124"/>
      <c r="G6" s="124"/>
      <c r="H6" s="124"/>
      <c r="I6" s="124"/>
    </row>
    <row r="7" spans="1:13" s="253" customFormat="1" ht="75" x14ac:dyDescent="0.2">
      <c r="A7" s="286" t="s">
        <v>64</v>
      </c>
      <c r="B7" s="287" t="s">
        <v>334</v>
      </c>
      <c r="C7" s="287" t="s">
        <v>335</v>
      </c>
      <c r="D7" s="287" t="s">
        <v>339</v>
      </c>
      <c r="E7" s="287" t="s">
        <v>340</v>
      </c>
      <c r="F7" s="287" t="s">
        <v>336</v>
      </c>
      <c r="G7" s="287" t="s">
        <v>337</v>
      </c>
      <c r="H7" s="287" t="s">
        <v>345</v>
      </c>
      <c r="I7" s="287" t="s">
        <v>338</v>
      </c>
    </row>
    <row r="8" spans="1:13" s="253" customFormat="1" ht="15" x14ac:dyDescent="0.2">
      <c r="A8" s="288">
        <v>1</v>
      </c>
      <c r="B8" s="288">
        <v>2</v>
      </c>
      <c r="C8" s="287">
        <v>3</v>
      </c>
      <c r="D8" s="288">
        <v>6</v>
      </c>
      <c r="E8" s="287">
        <v>7</v>
      </c>
      <c r="F8" s="288">
        <v>8</v>
      </c>
      <c r="G8" s="288">
        <v>9</v>
      </c>
      <c r="H8" s="288">
        <v>10</v>
      </c>
      <c r="I8" s="287">
        <v>11</v>
      </c>
    </row>
    <row r="9" spans="1:13" s="253" customFormat="1" ht="15" x14ac:dyDescent="0.2">
      <c r="A9" s="289">
        <v>1</v>
      </c>
      <c r="B9" s="290"/>
      <c r="C9" s="290"/>
      <c r="D9" s="290"/>
      <c r="E9" s="290"/>
      <c r="F9" s="291"/>
      <c r="G9" s="291"/>
      <c r="H9" s="291"/>
      <c r="I9" s="290"/>
    </row>
    <row r="10" spans="1:13" s="253" customFormat="1" ht="15" x14ac:dyDescent="0.2">
      <c r="A10" s="289">
        <v>2</v>
      </c>
      <c r="B10" s="290"/>
      <c r="C10" s="290"/>
      <c r="D10" s="290"/>
      <c r="E10" s="290"/>
      <c r="F10" s="291"/>
      <c r="G10" s="291"/>
      <c r="H10" s="291"/>
      <c r="I10" s="290"/>
    </row>
    <row r="11" spans="1:13" s="253" customFormat="1" ht="15" x14ac:dyDescent="0.2">
      <c r="A11" s="289">
        <v>3</v>
      </c>
      <c r="B11" s="290"/>
      <c r="C11" s="290"/>
      <c r="D11" s="290"/>
      <c r="E11" s="290"/>
      <c r="F11" s="291"/>
      <c r="G11" s="291"/>
      <c r="H11" s="291"/>
      <c r="I11" s="290"/>
    </row>
    <row r="12" spans="1:13" s="253" customFormat="1" ht="15" x14ac:dyDescent="0.2">
      <c r="A12" s="289">
        <v>4</v>
      </c>
      <c r="B12" s="290"/>
      <c r="C12" s="290"/>
      <c r="D12" s="290"/>
      <c r="E12" s="290"/>
      <c r="F12" s="291"/>
      <c r="G12" s="291"/>
      <c r="H12" s="291"/>
      <c r="I12" s="290"/>
    </row>
    <row r="13" spans="1:13" s="253" customFormat="1" ht="15" x14ac:dyDescent="0.2">
      <c r="A13" s="289">
        <v>5</v>
      </c>
      <c r="B13" s="290"/>
      <c r="C13" s="290"/>
      <c r="D13" s="290"/>
      <c r="E13" s="290"/>
      <c r="F13" s="291"/>
      <c r="G13" s="291"/>
      <c r="H13" s="291"/>
      <c r="I13" s="290"/>
    </row>
    <row r="14" spans="1:13" s="253" customFormat="1" ht="15" x14ac:dyDescent="0.2">
      <c r="A14" s="289">
        <v>6</v>
      </c>
      <c r="B14" s="290"/>
      <c r="C14" s="290"/>
      <c r="D14" s="290"/>
      <c r="E14" s="290"/>
      <c r="F14" s="291"/>
      <c r="G14" s="291"/>
      <c r="H14" s="291"/>
      <c r="I14" s="290"/>
    </row>
    <row r="15" spans="1:13" s="253" customFormat="1" ht="15" x14ac:dyDescent="0.2">
      <c r="A15" s="289">
        <v>7</v>
      </c>
      <c r="B15" s="290"/>
      <c r="C15" s="290"/>
      <c r="D15" s="290"/>
      <c r="E15" s="290"/>
      <c r="F15" s="291"/>
      <c r="G15" s="291"/>
      <c r="H15" s="291"/>
      <c r="I15" s="290"/>
    </row>
    <row r="16" spans="1:13" s="253" customFormat="1" ht="15" x14ac:dyDescent="0.2">
      <c r="A16" s="289">
        <v>8</v>
      </c>
      <c r="B16" s="290"/>
      <c r="C16" s="290"/>
      <c r="D16" s="290"/>
      <c r="E16" s="290"/>
      <c r="F16" s="291"/>
      <c r="G16" s="291"/>
      <c r="H16" s="291"/>
      <c r="I16" s="290"/>
    </row>
    <row r="17" spans="1:9" s="253" customFormat="1" ht="15" x14ac:dyDescent="0.2">
      <c r="A17" s="289">
        <v>9</v>
      </c>
      <c r="B17" s="290"/>
      <c r="C17" s="290"/>
      <c r="D17" s="290"/>
      <c r="E17" s="290"/>
      <c r="F17" s="291"/>
      <c r="G17" s="291"/>
      <c r="H17" s="291"/>
      <c r="I17" s="290"/>
    </row>
    <row r="18" spans="1:9" s="253" customFormat="1" ht="15" x14ac:dyDescent="0.2">
      <c r="A18" s="289">
        <v>10</v>
      </c>
      <c r="B18" s="290"/>
      <c r="C18" s="290"/>
      <c r="D18" s="290"/>
      <c r="E18" s="290"/>
      <c r="F18" s="291"/>
      <c r="G18" s="291"/>
      <c r="H18" s="291"/>
      <c r="I18" s="290"/>
    </row>
    <row r="19" spans="1:9" s="253" customFormat="1" ht="15" x14ac:dyDescent="0.2">
      <c r="A19" s="289">
        <v>11</v>
      </c>
      <c r="B19" s="290"/>
      <c r="C19" s="290"/>
      <c r="D19" s="290"/>
      <c r="E19" s="290"/>
      <c r="F19" s="291"/>
      <c r="G19" s="291"/>
      <c r="H19" s="291"/>
      <c r="I19" s="290"/>
    </row>
    <row r="20" spans="1:9" s="253" customFormat="1" ht="15" x14ac:dyDescent="0.2">
      <c r="A20" s="289">
        <v>12</v>
      </c>
      <c r="B20" s="290"/>
      <c r="C20" s="290"/>
      <c r="D20" s="290"/>
      <c r="E20" s="290"/>
      <c r="F20" s="291"/>
      <c r="G20" s="291"/>
      <c r="H20" s="291"/>
      <c r="I20" s="290"/>
    </row>
    <row r="21" spans="1:9" s="253" customFormat="1" ht="15" x14ac:dyDescent="0.2">
      <c r="A21" s="289">
        <v>13</v>
      </c>
      <c r="B21" s="290"/>
      <c r="C21" s="290"/>
      <c r="D21" s="290"/>
      <c r="E21" s="290"/>
      <c r="F21" s="291"/>
      <c r="G21" s="291"/>
      <c r="H21" s="291"/>
      <c r="I21" s="290"/>
    </row>
    <row r="22" spans="1:9" s="253" customFormat="1" ht="15" x14ac:dyDescent="0.2">
      <c r="A22" s="289">
        <v>14</v>
      </c>
      <c r="B22" s="290"/>
      <c r="C22" s="290"/>
      <c r="D22" s="290"/>
      <c r="E22" s="290"/>
      <c r="F22" s="291"/>
      <c r="G22" s="291"/>
      <c r="H22" s="291"/>
      <c r="I22" s="290"/>
    </row>
    <row r="23" spans="1:9" s="253" customFormat="1" ht="15" x14ac:dyDescent="0.2">
      <c r="A23" s="289">
        <v>15</v>
      </c>
      <c r="B23" s="290"/>
      <c r="C23" s="290"/>
      <c r="D23" s="290"/>
      <c r="E23" s="290"/>
      <c r="F23" s="291"/>
      <c r="G23" s="291"/>
      <c r="H23" s="291"/>
      <c r="I23" s="290"/>
    </row>
    <row r="24" spans="1:9" s="253" customFormat="1" ht="15" x14ac:dyDescent="0.2">
      <c r="A24" s="289">
        <v>16</v>
      </c>
      <c r="B24" s="290"/>
      <c r="C24" s="290"/>
      <c r="D24" s="290"/>
      <c r="E24" s="290"/>
      <c r="F24" s="291"/>
      <c r="G24" s="291"/>
      <c r="H24" s="291"/>
      <c r="I24" s="290"/>
    </row>
    <row r="25" spans="1:9" s="253" customFormat="1" ht="15" x14ac:dyDescent="0.2">
      <c r="A25" s="289">
        <v>17</v>
      </c>
      <c r="B25" s="290"/>
      <c r="C25" s="290"/>
      <c r="D25" s="290"/>
      <c r="E25" s="290"/>
      <c r="F25" s="291"/>
      <c r="G25" s="291"/>
      <c r="H25" s="291"/>
      <c r="I25" s="290"/>
    </row>
    <row r="26" spans="1:9" s="253" customFormat="1" ht="15" x14ac:dyDescent="0.2">
      <c r="A26" s="289">
        <v>18</v>
      </c>
      <c r="B26" s="290"/>
      <c r="C26" s="290"/>
      <c r="D26" s="290"/>
      <c r="E26" s="290"/>
      <c r="F26" s="291"/>
      <c r="G26" s="291"/>
      <c r="H26" s="291"/>
      <c r="I26" s="290"/>
    </row>
    <row r="27" spans="1:9" s="253" customFormat="1" ht="15" x14ac:dyDescent="0.2">
      <c r="A27" s="289" t="s">
        <v>252</v>
      </c>
      <c r="B27" s="290"/>
      <c r="C27" s="290"/>
      <c r="D27" s="290"/>
      <c r="E27" s="290"/>
      <c r="F27" s="291"/>
      <c r="G27" s="291"/>
      <c r="H27" s="291"/>
      <c r="I27" s="290"/>
    </row>
    <row r="28" spans="1:9" x14ac:dyDescent="0.2">
      <c r="A28" s="292"/>
      <c r="B28" s="292"/>
      <c r="C28" s="292"/>
      <c r="D28" s="292"/>
      <c r="E28" s="292"/>
      <c r="F28" s="292"/>
      <c r="G28" s="292"/>
      <c r="H28" s="292"/>
      <c r="I28" s="292"/>
    </row>
    <row r="29" spans="1:9" x14ac:dyDescent="0.2">
      <c r="A29" s="292"/>
      <c r="B29" s="292"/>
      <c r="C29" s="292"/>
      <c r="D29" s="292"/>
      <c r="E29" s="292"/>
      <c r="F29" s="292"/>
      <c r="G29" s="292"/>
      <c r="H29" s="292"/>
      <c r="I29" s="292"/>
    </row>
    <row r="30" spans="1:9" x14ac:dyDescent="0.2">
      <c r="A30" s="293"/>
      <c r="B30" s="292"/>
      <c r="C30" s="292"/>
      <c r="D30" s="292"/>
      <c r="E30" s="292"/>
      <c r="F30" s="292"/>
      <c r="G30" s="292"/>
      <c r="H30" s="292"/>
      <c r="I30" s="292"/>
    </row>
    <row r="31" spans="1:9" ht="15" x14ac:dyDescent="0.3">
      <c r="A31" s="139"/>
      <c r="B31" s="141" t="s">
        <v>93</v>
      </c>
      <c r="C31" s="139"/>
      <c r="D31" s="139"/>
      <c r="E31" s="142"/>
      <c r="F31" s="139"/>
      <c r="G31" s="139"/>
      <c r="H31" s="139"/>
      <c r="I31" s="139"/>
    </row>
    <row r="32" spans="1:9" ht="15" x14ac:dyDescent="0.3">
      <c r="A32" s="139"/>
      <c r="B32" s="139"/>
      <c r="C32" s="519" t="s">
        <v>1010</v>
      </c>
      <c r="D32" s="139"/>
      <c r="F32" s="143"/>
      <c r="G32" s="294"/>
    </row>
    <row r="33" spans="2:6" ht="15" x14ac:dyDescent="0.3">
      <c r="B33" s="139"/>
      <c r="C33" s="519"/>
      <c r="D33" s="139"/>
      <c r="F33" s="145"/>
    </row>
    <row r="34" spans="2:6" ht="15" x14ac:dyDescent="0.3">
      <c r="B34" s="139"/>
      <c r="C34" s="519" t="s">
        <v>1009</v>
      </c>
      <c r="D34" s="139"/>
      <c r="F34" s="139"/>
    </row>
    <row r="35" spans="2:6" ht="15" x14ac:dyDescent="0.3">
      <c r="B35" s="139"/>
      <c r="C35" s="146"/>
    </row>
  </sheetData>
  <mergeCells count="1">
    <mergeCell ref="A1:E1"/>
  </mergeCells>
  <pageMargins left="0.7" right="0.7" top="0.75" bottom="0.75" header="0.3" footer="0.3"/>
  <pageSetup scale="73"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80552-11B2-4BE0-95B8-4081DD2478C0}">
  <dimension ref="A3:B32"/>
  <sheetViews>
    <sheetView workbookViewId="0">
      <selection activeCell="E26" sqref="E26"/>
    </sheetView>
  </sheetViews>
  <sheetFormatPr defaultRowHeight="12.75" x14ac:dyDescent="0.2"/>
  <cols>
    <col min="1" max="1" width="69.42578125" bestFit="1" customWidth="1"/>
    <col min="2" max="2" width="17.28515625" style="461" bestFit="1" customWidth="1"/>
    <col min="3" max="4" width="7.7109375" bestFit="1" customWidth="1"/>
    <col min="5" max="8" width="9.28515625" bestFit="1" customWidth="1"/>
    <col min="9" max="9" width="7.7109375" bestFit="1" customWidth="1"/>
    <col min="10" max="14" width="9.28515625" bestFit="1" customWidth="1"/>
    <col min="15" max="15" width="12.85546875" bestFit="1" customWidth="1"/>
  </cols>
  <sheetData>
    <row r="3" spans="1:2" x14ac:dyDescent="0.2">
      <c r="A3" s="458" t="s">
        <v>928</v>
      </c>
      <c r="B3" s="490" t="s">
        <v>973</v>
      </c>
    </row>
    <row r="4" spans="1:2" x14ac:dyDescent="0.2">
      <c r="A4" s="459" t="s">
        <v>786</v>
      </c>
      <c r="B4" s="460">
        <v>500</v>
      </c>
    </row>
    <row r="5" spans="1:2" x14ac:dyDescent="0.2">
      <c r="A5" s="459" t="s">
        <v>750</v>
      </c>
      <c r="B5" s="460">
        <v>800</v>
      </c>
    </row>
    <row r="6" spans="1:2" x14ac:dyDescent="0.2">
      <c r="A6" s="459" t="s">
        <v>762</v>
      </c>
      <c r="B6" s="460">
        <v>500</v>
      </c>
    </row>
    <row r="7" spans="1:2" x14ac:dyDescent="0.2">
      <c r="A7" s="459" t="s">
        <v>702</v>
      </c>
      <c r="B7" s="460">
        <v>600</v>
      </c>
    </row>
    <row r="8" spans="1:2" x14ac:dyDescent="0.2">
      <c r="A8" s="459" t="s">
        <v>780</v>
      </c>
      <c r="B8" s="460">
        <v>300</v>
      </c>
    </row>
    <row r="9" spans="1:2" x14ac:dyDescent="0.2">
      <c r="A9" s="459" t="s">
        <v>731</v>
      </c>
      <c r="B9" s="460">
        <v>1000</v>
      </c>
    </row>
    <row r="10" spans="1:2" x14ac:dyDescent="0.2">
      <c r="A10" s="459" t="s">
        <v>766</v>
      </c>
      <c r="B10" s="460">
        <v>600</v>
      </c>
    </row>
    <row r="11" spans="1:2" x14ac:dyDescent="0.2">
      <c r="A11" s="459" t="s">
        <v>742</v>
      </c>
      <c r="B11" s="460">
        <v>625</v>
      </c>
    </row>
    <row r="12" spans="1:2" x14ac:dyDescent="0.2">
      <c r="A12" s="459" t="s">
        <v>805</v>
      </c>
      <c r="B12" s="460">
        <v>500</v>
      </c>
    </row>
    <row r="13" spans="1:2" x14ac:dyDescent="0.2">
      <c r="A13" s="459" t="s">
        <v>664</v>
      </c>
      <c r="B13" s="460">
        <v>500</v>
      </c>
    </row>
    <row r="14" spans="1:2" x14ac:dyDescent="0.2">
      <c r="A14" s="459" t="s">
        <v>737</v>
      </c>
      <c r="B14" s="460">
        <v>1250</v>
      </c>
    </row>
    <row r="15" spans="1:2" x14ac:dyDescent="0.2">
      <c r="A15" s="459" t="s">
        <v>758</v>
      </c>
      <c r="B15" s="460">
        <v>1000</v>
      </c>
    </row>
    <row r="16" spans="1:2" x14ac:dyDescent="0.2">
      <c r="A16" s="459" t="s">
        <v>753</v>
      </c>
      <c r="B16" s="460">
        <v>1875</v>
      </c>
    </row>
    <row r="17" spans="1:2" x14ac:dyDescent="0.2">
      <c r="A17" s="459" t="s">
        <v>827</v>
      </c>
      <c r="B17" s="460">
        <v>375</v>
      </c>
    </row>
    <row r="18" spans="1:2" x14ac:dyDescent="0.2">
      <c r="A18" s="459" t="s">
        <v>698</v>
      </c>
      <c r="B18" s="460">
        <v>375</v>
      </c>
    </row>
    <row r="19" spans="1:2" x14ac:dyDescent="0.2">
      <c r="A19" s="459" t="s">
        <v>721</v>
      </c>
      <c r="B19" s="460">
        <v>1250</v>
      </c>
    </row>
    <row r="20" spans="1:2" x14ac:dyDescent="0.2">
      <c r="A20" s="459" t="s">
        <v>728</v>
      </c>
      <c r="B20" s="460">
        <v>1900</v>
      </c>
    </row>
    <row r="21" spans="1:2" x14ac:dyDescent="0.2">
      <c r="A21" s="459" t="s">
        <v>681</v>
      </c>
      <c r="B21" s="460">
        <v>1400</v>
      </c>
    </row>
    <row r="22" spans="1:2" x14ac:dyDescent="0.2">
      <c r="A22" s="459" t="s">
        <v>800</v>
      </c>
      <c r="B22" s="460">
        <v>3000</v>
      </c>
    </row>
    <row r="23" spans="1:2" x14ac:dyDescent="0.2">
      <c r="A23" s="459" t="s">
        <v>810</v>
      </c>
      <c r="B23" s="460">
        <v>800</v>
      </c>
    </row>
    <row r="24" spans="1:2" x14ac:dyDescent="0.2">
      <c r="A24" s="459" t="s">
        <v>734</v>
      </c>
      <c r="B24" s="460">
        <v>400</v>
      </c>
    </row>
    <row r="25" spans="1:2" x14ac:dyDescent="0.2">
      <c r="A25" s="459" t="s">
        <v>789</v>
      </c>
      <c r="B25" s="460">
        <v>1200</v>
      </c>
    </row>
    <row r="26" spans="1:2" x14ac:dyDescent="0.2">
      <c r="A26" s="459" t="s">
        <v>818</v>
      </c>
      <c r="B26" s="460">
        <v>800</v>
      </c>
    </row>
    <row r="27" spans="1:2" x14ac:dyDescent="0.2">
      <c r="A27" s="459" t="s">
        <v>769</v>
      </c>
      <c r="B27" s="460">
        <v>600</v>
      </c>
    </row>
    <row r="28" spans="1:2" x14ac:dyDescent="0.2">
      <c r="A28" s="459" t="s">
        <v>834</v>
      </c>
      <c r="B28" s="460">
        <v>1500</v>
      </c>
    </row>
    <row r="29" spans="1:2" x14ac:dyDescent="0.2">
      <c r="A29" s="459" t="s">
        <v>709</v>
      </c>
      <c r="B29" s="460">
        <v>400</v>
      </c>
    </row>
    <row r="30" spans="1:2" x14ac:dyDescent="0.2">
      <c r="A30" s="459" t="s">
        <v>693</v>
      </c>
      <c r="B30" s="460">
        <v>400</v>
      </c>
    </row>
    <row r="31" spans="1:2" x14ac:dyDescent="0.2">
      <c r="A31" s="459" t="s">
        <v>783</v>
      </c>
      <c r="B31" s="460">
        <v>250</v>
      </c>
    </row>
    <row r="32" spans="1:2" x14ac:dyDescent="0.2">
      <c r="A32" s="459" t="s">
        <v>929</v>
      </c>
      <c r="B32" s="460">
        <v>24700</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pageSetUpPr fitToPage="1"/>
  </sheetPr>
  <dimension ref="A1:J33"/>
  <sheetViews>
    <sheetView view="pageBreakPreview" topLeftCell="B1" zoomScale="80" zoomScaleNormal="100" zoomScaleSheetLayoutView="80" workbookViewId="0">
      <selection activeCell="C26" sqref="C26:C28"/>
    </sheetView>
  </sheetViews>
  <sheetFormatPr defaultColWidth="9.140625" defaultRowHeight="15" x14ac:dyDescent="0.3"/>
  <cols>
    <col min="1" max="1" width="10" style="139" customWidth="1"/>
    <col min="2" max="2" width="19.5703125" style="139" customWidth="1"/>
    <col min="3" max="3" width="38.7109375" style="139" customWidth="1"/>
    <col min="4" max="4" width="38.5703125" style="139" customWidth="1"/>
    <col min="5" max="5" width="22.5703125" style="139" customWidth="1"/>
    <col min="6" max="6" width="20" style="139" customWidth="1"/>
    <col min="7" max="7" width="29.28515625" style="139" customWidth="1"/>
    <col min="8" max="8" width="27.140625" style="139" customWidth="1"/>
    <col min="9" max="10" width="26.42578125" style="139" customWidth="1"/>
    <col min="11" max="16384" width="9.140625" style="139"/>
  </cols>
  <sheetData>
    <row r="1" spans="1:10" x14ac:dyDescent="0.3">
      <c r="A1" s="556" t="s">
        <v>473</v>
      </c>
      <c r="B1" s="556"/>
      <c r="C1" s="556"/>
      <c r="D1" s="556"/>
      <c r="E1" s="66"/>
      <c r="F1" s="66"/>
      <c r="G1" s="66"/>
      <c r="H1" s="66"/>
      <c r="I1" s="248" t="s">
        <v>181</v>
      </c>
      <c r="J1" s="483"/>
    </row>
    <row r="2" spans="1:10" x14ac:dyDescent="0.3">
      <c r="A2" s="66" t="s">
        <v>123</v>
      </c>
      <c r="B2" s="66"/>
      <c r="C2" s="66"/>
      <c r="D2" s="66"/>
      <c r="E2" s="66"/>
      <c r="F2" s="66"/>
      <c r="G2" s="66"/>
      <c r="H2" s="66"/>
      <c r="I2" s="138" t="str">
        <f>'ფორმა N1'!L2</f>
        <v>01/01/2023-12/31/2023</v>
      </c>
      <c r="J2" s="138"/>
    </row>
    <row r="3" spans="1:10" x14ac:dyDescent="0.3">
      <c r="A3" s="66"/>
      <c r="B3" s="66"/>
      <c r="C3" s="66"/>
      <c r="D3" s="66"/>
      <c r="E3" s="66"/>
      <c r="F3" s="66"/>
      <c r="G3" s="66"/>
      <c r="H3" s="66"/>
      <c r="I3" s="91"/>
      <c r="J3" s="91"/>
    </row>
    <row r="4" spans="1:10" x14ac:dyDescent="0.3">
      <c r="A4" s="67" t="str">
        <f>'[2]ფორმა N2'!A4</f>
        <v>ანგარიშვალდებული პირის დასახელება:</v>
      </c>
      <c r="B4" s="66"/>
      <c r="C4" s="66"/>
      <c r="D4" s="66"/>
      <c r="E4" s="66"/>
      <c r="F4" s="66"/>
      <c r="G4" s="66"/>
      <c r="H4" s="66"/>
      <c r="I4" s="66"/>
      <c r="J4" s="66"/>
    </row>
    <row r="5" spans="1:10" x14ac:dyDescent="0.3">
      <c r="A5" s="159" t="str">
        <f>'ფორმა N1'!D4</f>
        <v>მპგ კონსერვატიული მოძრაობა ალტ/ინფო</v>
      </c>
      <c r="B5" s="159"/>
      <c r="C5" s="159"/>
      <c r="D5" s="159"/>
      <c r="E5" s="159"/>
      <c r="F5" s="159"/>
      <c r="G5" s="159"/>
      <c r="H5" s="159"/>
      <c r="I5" s="159"/>
      <c r="J5" s="159"/>
    </row>
    <row r="6" spans="1:10" x14ac:dyDescent="0.3">
      <c r="A6" s="67"/>
      <c r="B6" s="66"/>
      <c r="C6" s="66"/>
      <c r="D6" s="66"/>
      <c r="E6" s="66"/>
      <c r="F6" s="66"/>
      <c r="G6" s="66"/>
      <c r="H6" s="66"/>
      <c r="I6" s="66"/>
      <c r="J6" s="66"/>
    </row>
    <row r="7" spans="1:10" x14ac:dyDescent="0.3">
      <c r="A7" s="66"/>
      <c r="B7" s="66"/>
      <c r="C7" s="66"/>
      <c r="D7" s="66"/>
      <c r="E7" s="66"/>
      <c r="F7" s="66"/>
      <c r="G7" s="66"/>
      <c r="H7" s="66"/>
      <c r="I7" s="66"/>
      <c r="J7" s="66"/>
    </row>
    <row r="8" spans="1:10" ht="63.75" customHeight="1" x14ac:dyDescent="0.3">
      <c r="A8" s="270" t="s">
        <v>64</v>
      </c>
      <c r="B8" s="271" t="s">
        <v>330</v>
      </c>
      <c r="C8" s="272" t="s">
        <v>364</v>
      </c>
      <c r="D8" s="272" t="s">
        <v>365</v>
      </c>
      <c r="E8" s="272" t="s">
        <v>331</v>
      </c>
      <c r="F8" s="272" t="s">
        <v>342</v>
      </c>
      <c r="G8" s="272" t="s">
        <v>343</v>
      </c>
      <c r="H8" s="272" t="s">
        <v>366</v>
      </c>
      <c r="I8" s="273" t="s">
        <v>344</v>
      </c>
      <c r="J8" s="491"/>
    </row>
    <row r="9" spans="1:10" ht="15.75" x14ac:dyDescent="0.3">
      <c r="A9" s="274">
        <v>2</v>
      </c>
      <c r="B9" s="423">
        <v>44576</v>
      </c>
      <c r="C9" s="277" t="s">
        <v>594</v>
      </c>
      <c r="D9" s="277" t="s">
        <v>572</v>
      </c>
      <c r="E9" s="276" t="s">
        <v>568</v>
      </c>
      <c r="F9" s="488">
        <v>3450</v>
      </c>
      <c r="G9" s="488">
        <v>3450</v>
      </c>
      <c r="H9" s="488">
        <v>3600</v>
      </c>
      <c r="I9" s="488">
        <f t="shared" ref="I9:I19" si="0">G9-H9</f>
        <v>-150</v>
      </c>
      <c r="J9" s="492"/>
    </row>
    <row r="10" spans="1:10" ht="15.75" x14ac:dyDescent="0.3">
      <c r="A10" s="274">
        <v>5</v>
      </c>
      <c r="B10" s="423">
        <v>44604</v>
      </c>
      <c r="C10" s="277" t="s">
        <v>597</v>
      </c>
      <c r="D10" s="277" t="s">
        <v>575</v>
      </c>
      <c r="E10" s="276" t="s">
        <v>568</v>
      </c>
      <c r="F10" s="488">
        <v>4228.57</v>
      </c>
      <c r="G10" s="488">
        <v>4228.57</v>
      </c>
      <c r="H10" s="488">
        <v>3200</v>
      </c>
      <c r="I10" s="488">
        <f t="shared" si="0"/>
        <v>1028.5699999999997</v>
      </c>
      <c r="J10" s="492"/>
    </row>
    <row r="11" spans="1:10" x14ac:dyDescent="0.3">
      <c r="A11" s="274">
        <v>7</v>
      </c>
      <c r="B11" s="482">
        <v>44607</v>
      </c>
      <c r="C11" s="277" t="s">
        <v>599</v>
      </c>
      <c r="D11" s="277" t="s">
        <v>577</v>
      </c>
      <c r="E11" s="276" t="s">
        <v>568</v>
      </c>
      <c r="F11" s="488">
        <v>5250</v>
      </c>
      <c r="G11" s="488">
        <v>5250</v>
      </c>
      <c r="H11" s="488">
        <v>5500</v>
      </c>
      <c r="I11" s="488">
        <f t="shared" si="0"/>
        <v>-250</v>
      </c>
      <c r="J11" s="492"/>
    </row>
    <row r="12" spans="1:10" x14ac:dyDescent="0.3">
      <c r="A12" s="274">
        <v>12</v>
      </c>
      <c r="B12" s="482">
        <v>44607</v>
      </c>
      <c r="C12" s="277" t="s">
        <v>603</v>
      </c>
      <c r="D12" s="277" t="s">
        <v>581</v>
      </c>
      <c r="E12" s="278" t="s">
        <v>568</v>
      </c>
      <c r="F12" s="488">
        <v>16312.5</v>
      </c>
      <c r="G12" s="488">
        <v>16312.5</v>
      </c>
      <c r="H12" s="488">
        <v>15000</v>
      </c>
      <c r="I12" s="488">
        <f t="shared" si="0"/>
        <v>1312.5</v>
      </c>
      <c r="J12" s="492"/>
    </row>
    <row r="13" spans="1:10" x14ac:dyDescent="0.3">
      <c r="A13" s="274">
        <v>16</v>
      </c>
      <c r="B13" s="482">
        <v>44629</v>
      </c>
      <c r="C13" s="277" t="s">
        <v>569</v>
      </c>
      <c r="D13" s="277">
        <v>59001002686</v>
      </c>
      <c r="E13" s="278" t="s">
        <v>613</v>
      </c>
      <c r="F13" s="488">
        <v>8000</v>
      </c>
      <c r="G13" s="488">
        <v>8000</v>
      </c>
      <c r="H13" s="488">
        <v>6700</v>
      </c>
      <c r="I13" s="488">
        <f t="shared" si="0"/>
        <v>1300</v>
      </c>
      <c r="J13" s="492"/>
    </row>
    <row r="14" spans="1:10" x14ac:dyDescent="0.3">
      <c r="A14" s="274">
        <v>17</v>
      </c>
      <c r="B14" s="482"/>
      <c r="C14" s="277" t="s">
        <v>570</v>
      </c>
      <c r="D14" s="277">
        <v>211326732</v>
      </c>
      <c r="E14" s="278" t="s">
        <v>614</v>
      </c>
      <c r="F14" s="488">
        <v>1066.02</v>
      </c>
      <c r="G14" s="488">
        <v>1066.02</v>
      </c>
      <c r="H14" s="488">
        <v>674.7</v>
      </c>
      <c r="I14" s="488">
        <f t="shared" si="0"/>
        <v>391.31999999999994</v>
      </c>
      <c r="J14" s="492"/>
    </row>
    <row r="15" spans="1:10" x14ac:dyDescent="0.3">
      <c r="A15" s="274">
        <v>18</v>
      </c>
      <c r="B15" s="482">
        <v>44600</v>
      </c>
      <c r="C15" s="277" t="s">
        <v>571</v>
      </c>
      <c r="D15" s="277">
        <v>204566978</v>
      </c>
      <c r="E15" s="278" t="s">
        <v>614</v>
      </c>
      <c r="F15" s="488">
        <v>1332.13</v>
      </c>
      <c r="G15" s="488">
        <v>1332.13</v>
      </c>
      <c r="H15" s="488">
        <v>1006.24</v>
      </c>
      <c r="I15" s="488">
        <f t="shared" si="0"/>
        <v>325.8900000000001</v>
      </c>
      <c r="J15" s="492"/>
    </row>
    <row r="16" spans="1:10" x14ac:dyDescent="0.3">
      <c r="A16" s="274">
        <v>23</v>
      </c>
      <c r="B16" s="482">
        <v>44727</v>
      </c>
      <c r="C16" s="277" t="s">
        <v>610</v>
      </c>
      <c r="D16" s="277" t="s">
        <v>587</v>
      </c>
      <c r="E16" s="278" t="s">
        <v>568</v>
      </c>
      <c r="F16" s="488">
        <v>8125</v>
      </c>
      <c r="G16" s="488">
        <v>8125</v>
      </c>
      <c r="H16" s="488">
        <v>2625</v>
      </c>
      <c r="I16" s="488">
        <f t="shared" si="0"/>
        <v>5500</v>
      </c>
      <c r="J16" s="492"/>
    </row>
    <row r="17" spans="1:10" x14ac:dyDescent="0.3">
      <c r="A17" s="274">
        <v>27</v>
      </c>
      <c r="B17" s="482"/>
      <c r="C17" s="277" t="s">
        <v>611</v>
      </c>
      <c r="D17" s="277" t="s">
        <v>591</v>
      </c>
      <c r="E17" s="278" t="s">
        <v>614</v>
      </c>
      <c r="F17" s="488">
        <v>991.77</v>
      </c>
      <c r="G17" s="488">
        <v>991.77</v>
      </c>
      <c r="H17" s="488">
        <v>988.55</v>
      </c>
      <c r="I17" s="488">
        <f t="shared" si="0"/>
        <v>3.2200000000000273</v>
      </c>
      <c r="J17" s="492"/>
    </row>
    <row r="18" spans="1:10" ht="30" x14ac:dyDescent="0.3">
      <c r="A18" s="274">
        <v>28</v>
      </c>
      <c r="B18" s="482"/>
      <c r="C18" s="277" t="s">
        <v>612</v>
      </c>
      <c r="D18" s="277" t="s">
        <v>592</v>
      </c>
      <c r="E18" s="278" t="s">
        <v>615</v>
      </c>
      <c r="F18" s="488">
        <v>1781.74</v>
      </c>
      <c r="G18" s="488">
        <v>1781.74</v>
      </c>
      <c r="H18" s="488">
        <v>1516.78</v>
      </c>
      <c r="I18" s="488">
        <f t="shared" si="0"/>
        <v>264.96000000000004</v>
      </c>
      <c r="J18" s="492"/>
    </row>
    <row r="19" spans="1:10" ht="30" x14ac:dyDescent="0.3">
      <c r="A19" s="274">
        <v>29</v>
      </c>
      <c r="B19" s="482">
        <v>44748</v>
      </c>
      <c r="C19" s="277" t="s">
        <v>566</v>
      </c>
      <c r="D19" s="277" t="s">
        <v>590</v>
      </c>
      <c r="E19" s="278" t="s">
        <v>616</v>
      </c>
      <c r="F19" s="488">
        <v>988</v>
      </c>
      <c r="G19" s="488">
        <v>988</v>
      </c>
      <c r="H19" s="488">
        <v>0</v>
      </c>
      <c r="I19" s="488">
        <f t="shared" si="0"/>
        <v>988</v>
      </c>
      <c r="J19" s="492"/>
    </row>
    <row r="20" spans="1:10" x14ac:dyDescent="0.3">
      <c r="A20" s="274" t="s">
        <v>252</v>
      </c>
      <c r="B20" s="264"/>
      <c r="C20" s="277"/>
      <c r="D20" s="277"/>
      <c r="E20" s="278"/>
      <c r="F20" s="278"/>
      <c r="G20" s="279"/>
      <c r="H20" s="280" t="s">
        <v>1008</v>
      </c>
      <c r="I20" s="489">
        <f>SUM(I9:I19)</f>
        <v>10714.46</v>
      </c>
      <c r="J20" s="493"/>
    </row>
    <row r="22" spans="1:10" x14ac:dyDescent="0.3">
      <c r="A22" s="557" t="s">
        <v>474</v>
      </c>
      <c r="B22" s="557"/>
      <c r="C22" s="557"/>
      <c r="D22" s="557"/>
      <c r="E22" s="557"/>
      <c r="F22" s="557"/>
      <c r="G22" s="557"/>
    </row>
    <row r="24" spans="1:10" x14ac:dyDescent="0.3">
      <c r="B24" s="141" t="s">
        <v>93</v>
      </c>
      <c r="F24" s="142"/>
    </row>
    <row r="25" spans="1:10" x14ac:dyDescent="0.3">
      <c r="F25" s="164"/>
      <c r="I25" s="164"/>
      <c r="J25" s="164"/>
    </row>
    <row r="26" spans="1:10" x14ac:dyDescent="0.3">
      <c r="C26" s="519" t="s">
        <v>1010</v>
      </c>
      <c r="F26" s="143"/>
      <c r="G26" s="143"/>
      <c r="H26" s="145"/>
      <c r="I26" s="281"/>
      <c r="J26" s="281"/>
    </row>
    <row r="27" spans="1:10" x14ac:dyDescent="0.3">
      <c r="A27" s="164"/>
      <c r="C27" s="519"/>
      <c r="F27" s="145"/>
      <c r="G27" s="144"/>
      <c r="H27" s="144"/>
      <c r="I27" s="281"/>
      <c r="J27" s="281"/>
    </row>
    <row r="28" spans="1:10" x14ac:dyDescent="0.3">
      <c r="A28" s="164"/>
      <c r="C28" s="519" t="s">
        <v>1009</v>
      </c>
      <c r="I28" s="164"/>
      <c r="J28" s="164"/>
    </row>
    <row r="29" spans="1:10" s="164" customFormat="1" x14ac:dyDescent="0.3">
      <c r="B29" s="139"/>
      <c r="C29" s="146"/>
      <c r="G29" s="146"/>
      <c r="H29" s="146"/>
    </row>
    <row r="30" spans="1:10" s="164" customFormat="1" ht="12.75" x14ac:dyDescent="0.2"/>
    <row r="31" spans="1:10" s="164" customFormat="1" ht="12.75" x14ac:dyDescent="0.2"/>
    <row r="32" spans="1:10" s="164" customFormat="1" ht="12.75" x14ac:dyDescent="0.2"/>
    <row r="33" s="164" customFormat="1" ht="12.75" x14ac:dyDescent="0.2"/>
  </sheetData>
  <autoFilter ref="A8:K20" xr:uid="{D169E4E3-788A-4CC4-A381-2FE596C1AA8F}"/>
  <mergeCells count="2">
    <mergeCell ref="A1:D1"/>
    <mergeCell ref="A22:G22"/>
  </mergeCells>
  <dataValidations disablePrompts="1" count="2">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11:B20" xr:uid="{00000000-0002-0000-1600-000000000000}"/>
    <dataValidation allowBlank="1" showInputMessage="1" showErrorMessage="1" prompt="თვე/დღე/წელი" sqref="B9:B10" xr:uid="{00000000-0002-0000-1600-000001000000}"/>
  </dataValidations>
  <printOptions gridLines="1"/>
  <pageMargins left="0.7" right="0.7" top="0.75" bottom="0.75" header="0.3" footer="0.3"/>
  <pageSetup scale="53" fitToHeight="0" orientation="landscape" r:id="rId1"/>
  <ignoredErrors>
    <ignoredError sqref="I9:I1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937C6-1276-44A8-A642-19A55AA32B2F}">
  <dimension ref="A3:B7"/>
  <sheetViews>
    <sheetView workbookViewId="0">
      <selection activeCell="B5" sqref="B5:B6"/>
    </sheetView>
  </sheetViews>
  <sheetFormatPr defaultRowHeight="12.75" x14ac:dyDescent="0.2"/>
  <cols>
    <col min="1" max="1" width="23.28515625" bestFit="1" customWidth="1"/>
    <col min="2" max="2" width="16.85546875" bestFit="1" customWidth="1"/>
  </cols>
  <sheetData>
    <row r="3" spans="1:2" x14ac:dyDescent="0.2">
      <c r="A3" s="458" t="s">
        <v>928</v>
      </c>
      <c r="B3" t="s">
        <v>970</v>
      </c>
    </row>
    <row r="4" spans="1:2" x14ac:dyDescent="0.2">
      <c r="A4" s="459" t="s">
        <v>860</v>
      </c>
      <c r="B4" s="460">
        <v>44039</v>
      </c>
    </row>
    <row r="5" spans="1:2" x14ac:dyDescent="0.2">
      <c r="A5" s="459" t="s">
        <v>971</v>
      </c>
      <c r="B5" s="460">
        <v>1765</v>
      </c>
    </row>
    <row r="6" spans="1:2" x14ac:dyDescent="0.2">
      <c r="A6" s="459" t="s">
        <v>897</v>
      </c>
      <c r="B6" s="460">
        <v>40</v>
      </c>
    </row>
    <row r="7" spans="1:2" x14ac:dyDescent="0.2">
      <c r="A7" s="459" t="s">
        <v>929</v>
      </c>
      <c r="B7" s="460">
        <v>45844</v>
      </c>
    </row>
  </sheetData>
  <autoFilter ref="A3:B8" xr:uid="{918AFA02-F7CA-42A9-86E3-EA94D8600B26}"/>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O43"/>
  <sheetViews>
    <sheetView showGridLines="0" view="pageBreakPreview" zoomScale="80" zoomScaleSheetLayoutView="80" workbookViewId="0">
      <selection activeCell="C38" sqref="C38:E40"/>
    </sheetView>
  </sheetViews>
  <sheetFormatPr defaultColWidth="9.140625" defaultRowHeight="12.75" x14ac:dyDescent="0.2"/>
  <cols>
    <col min="1" max="1" width="2.7109375" style="256" customWidth="1"/>
    <col min="2" max="2" width="11" style="256" customWidth="1"/>
    <col min="3" max="3" width="23.42578125" style="256" customWidth="1"/>
    <col min="4" max="4" width="13.28515625" style="256" customWidth="1"/>
    <col min="5" max="5" width="10.28515625" style="256" customWidth="1"/>
    <col min="6" max="6" width="11.5703125" style="256" customWidth="1"/>
    <col min="7" max="7" width="12.28515625" style="256" customWidth="1"/>
    <col min="8" max="8" width="16.85546875" style="256" customWidth="1"/>
    <col min="9" max="9" width="17.5703125" style="256" customWidth="1"/>
    <col min="10" max="11" width="12.42578125" style="256" customWidth="1"/>
    <col min="12" max="12" width="24.85546875" style="256" customWidth="1"/>
    <col min="13" max="13" width="18.5703125" style="256" customWidth="1"/>
    <col min="14" max="14" width="0.85546875" style="256" customWidth="1"/>
    <col min="15" max="16384" width="9.140625" style="256"/>
  </cols>
  <sheetData>
    <row r="1" spans="1:15" ht="15" x14ac:dyDescent="0.2">
      <c r="A1" s="579" t="s">
        <v>453</v>
      </c>
      <c r="B1" s="579"/>
      <c r="C1" s="579"/>
      <c r="D1" s="579"/>
      <c r="E1" s="579"/>
      <c r="F1" s="579"/>
      <c r="G1" s="579"/>
      <c r="H1" s="255"/>
      <c r="I1" s="254"/>
      <c r="J1" s="182"/>
      <c r="K1" s="182"/>
      <c r="L1" s="248"/>
      <c r="M1" s="536" t="s">
        <v>94</v>
      </c>
      <c r="N1" s="536"/>
      <c r="O1" s="536"/>
    </row>
    <row r="2" spans="1:15" ht="15" x14ac:dyDescent="0.2">
      <c r="A2" s="254" t="s">
        <v>286</v>
      </c>
      <c r="B2" s="255"/>
      <c r="C2" s="255"/>
      <c r="D2" s="257"/>
      <c r="E2" s="257"/>
      <c r="F2" s="257"/>
      <c r="G2" s="257"/>
      <c r="H2" s="257"/>
      <c r="I2" s="255"/>
      <c r="J2" s="255"/>
      <c r="K2" s="255"/>
      <c r="L2" s="255"/>
      <c r="M2" s="536"/>
      <c r="N2" s="536"/>
      <c r="O2" s="536"/>
    </row>
    <row r="3" spans="1:15" x14ac:dyDescent="0.2">
      <c r="A3" s="254"/>
      <c r="B3" s="255"/>
      <c r="C3" s="255"/>
      <c r="D3" s="257"/>
      <c r="E3" s="257"/>
      <c r="F3" s="257"/>
      <c r="G3" s="257"/>
      <c r="H3" s="257"/>
      <c r="I3" s="255"/>
      <c r="J3" s="255"/>
      <c r="K3" s="255"/>
      <c r="L3" s="255"/>
      <c r="M3" s="255"/>
      <c r="N3" s="254"/>
    </row>
    <row r="4" spans="1:15" ht="15" x14ac:dyDescent="0.3">
      <c r="A4" s="101" t="s">
        <v>248</v>
      </c>
      <c r="B4" s="255"/>
      <c r="C4" s="255"/>
      <c r="D4" s="258"/>
      <c r="E4" s="259"/>
      <c r="F4" s="258"/>
      <c r="G4" s="257"/>
      <c r="H4" s="257"/>
      <c r="I4" s="257"/>
      <c r="J4" s="257"/>
      <c r="K4" s="257"/>
      <c r="L4" s="255"/>
      <c r="M4" s="257"/>
      <c r="N4" s="254"/>
    </row>
    <row r="5" spans="1:15" x14ac:dyDescent="0.2">
      <c r="A5" s="260" t="str">
        <f>'ფორმა N1'!D4</f>
        <v>მპგ კონსერვატიული მოძრაობა ალტ/ინფო</v>
      </c>
      <c r="B5" s="260"/>
      <c r="C5" s="260"/>
      <c r="D5" s="260"/>
      <c r="E5" s="261"/>
      <c r="F5" s="261"/>
      <c r="G5" s="261"/>
      <c r="H5" s="261"/>
      <c r="I5" s="261"/>
      <c r="J5" s="261"/>
      <c r="K5" s="261"/>
      <c r="L5" s="261"/>
      <c r="M5" s="261"/>
      <c r="N5" s="254"/>
    </row>
    <row r="6" spans="1:15" ht="13.5" thickBot="1" x14ac:dyDescent="0.25">
      <c r="A6" s="262"/>
      <c r="B6" s="262"/>
      <c r="C6" s="262"/>
      <c r="D6" s="262"/>
      <c r="E6" s="262"/>
      <c r="F6" s="262"/>
      <c r="G6" s="262"/>
      <c r="H6" s="262"/>
      <c r="I6" s="262"/>
      <c r="J6" s="262"/>
      <c r="K6" s="262"/>
      <c r="L6" s="262"/>
      <c r="M6" s="262"/>
      <c r="N6" s="254"/>
    </row>
    <row r="7" spans="1:15" ht="51" x14ac:dyDescent="0.2">
      <c r="A7" s="235" t="s">
        <v>64</v>
      </c>
      <c r="B7" s="148" t="s">
        <v>356</v>
      </c>
      <c r="C7" s="148" t="s">
        <v>357</v>
      </c>
      <c r="D7" s="149" t="s">
        <v>358</v>
      </c>
      <c r="E7" s="149" t="s">
        <v>249</v>
      </c>
      <c r="F7" s="149" t="s">
        <v>438</v>
      </c>
      <c r="G7" s="149" t="s">
        <v>439</v>
      </c>
      <c r="H7" s="148" t="s">
        <v>359</v>
      </c>
      <c r="I7" s="148" t="s">
        <v>360</v>
      </c>
      <c r="J7" s="148" t="s">
        <v>440</v>
      </c>
      <c r="K7" s="149" t="s">
        <v>441</v>
      </c>
      <c r="L7" s="149" t="s">
        <v>471</v>
      </c>
      <c r="M7" s="149" t="s">
        <v>355</v>
      </c>
      <c r="N7" s="254"/>
    </row>
    <row r="8" spans="1:15" x14ac:dyDescent="0.2">
      <c r="A8" s="147">
        <v>1</v>
      </c>
      <c r="B8" s="148">
        <v>2</v>
      </c>
      <c r="C8" s="148">
        <v>3</v>
      </c>
      <c r="D8" s="149">
        <v>4</v>
      </c>
      <c r="E8" s="149">
        <v>5</v>
      </c>
      <c r="F8" s="149">
        <v>6</v>
      </c>
      <c r="G8" s="149">
        <v>7</v>
      </c>
      <c r="H8" s="149">
        <v>8</v>
      </c>
      <c r="I8" s="149">
        <v>9</v>
      </c>
      <c r="J8" s="149">
        <v>10</v>
      </c>
      <c r="K8" s="149">
        <v>11</v>
      </c>
      <c r="L8" s="149">
        <v>12</v>
      </c>
      <c r="M8" s="149">
        <v>13</v>
      </c>
      <c r="N8" s="254"/>
    </row>
    <row r="9" spans="1:15" ht="15" x14ac:dyDescent="0.25">
      <c r="A9" s="263">
        <v>1</v>
      </c>
      <c r="B9" s="264"/>
      <c r="C9" s="265"/>
      <c r="D9" s="263"/>
      <c r="E9" s="263"/>
      <c r="F9" s="263"/>
      <c r="G9" s="263"/>
      <c r="H9" s="263"/>
      <c r="I9" s="263"/>
      <c r="J9" s="263"/>
      <c r="K9" s="263"/>
      <c r="L9" s="263"/>
      <c r="M9" s="266" t="str">
        <f t="shared" ref="M9:M33" si="0">IF(ISBLANK(B9),"",$M$2)</f>
        <v/>
      </c>
      <c r="N9" s="254"/>
    </row>
    <row r="10" spans="1:15" ht="15" x14ac:dyDescent="0.25">
      <c r="A10" s="263">
        <v>2</v>
      </c>
      <c r="B10" s="264"/>
      <c r="C10" s="265"/>
      <c r="D10" s="263"/>
      <c r="E10" s="263"/>
      <c r="F10" s="263"/>
      <c r="G10" s="263"/>
      <c r="H10" s="263"/>
      <c r="I10" s="263"/>
      <c r="J10" s="263"/>
      <c r="K10" s="263"/>
      <c r="L10" s="263"/>
      <c r="M10" s="266" t="str">
        <f t="shared" si="0"/>
        <v/>
      </c>
      <c r="N10" s="254"/>
    </row>
    <row r="11" spans="1:15" ht="15" x14ac:dyDescent="0.25">
      <c r="A11" s="263">
        <v>3</v>
      </c>
      <c r="B11" s="264"/>
      <c r="C11" s="265"/>
      <c r="D11" s="263"/>
      <c r="E11" s="263"/>
      <c r="F11" s="263"/>
      <c r="G11" s="263"/>
      <c r="H11" s="263"/>
      <c r="I11" s="263"/>
      <c r="J11" s="263"/>
      <c r="K11" s="263"/>
      <c r="L11" s="263"/>
      <c r="M11" s="266" t="str">
        <f t="shared" si="0"/>
        <v/>
      </c>
      <c r="N11" s="254"/>
    </row>
    <row r="12" spans="1:15" ht="15" x14ac:dyDescent="0.25">
      <c r="A12" s="263">
        <v>4</v>
      </c>
      <c r="B12" s="264"/>
      <c r="C12" s="265"/>
      <c r="D12" s="263"/>
      <c r="E12" s="263"/>
      <c r="F12" s="263"/>
      <c r="G12" s="263"/>
      <c r="H12" s="263"/>
      <c r="I12" s="263"/>
      <c r="J12" s="263"/>
      <c r="K12" s="263"/>
      <c r="L12" s="263"/>
      <c r="M12" s="266" t="str">
        <f t="shared" si="0"/>
        <v/>
      </c>
      <c r="N12" s="254"/>
    </row>
    <row r="13" spans="1:15" ht="15" x14ac:dyDescent="0.25">
      <c r="A13" s="263">
        <v>5</v>
      </c>
      <c r="B13" s="264"/>
      <c r="C13" s="265"/>
      <c r="D13" s="263"/>
      <c r="E13" s="263"/>
      <c r="F13" s="263"/>
      <c r="G13" s="263"/>
      <c r="H13" s="263"/>
      <c r="I13" s="263"/>
      <c r="J13" s="263"/>
      <c r="K13" s="263"/>
      <c r="L13" s="263"/>
      <c r="M13" s="266" t="str">
        <f t="shared" si="0"/>
        <v/>
      </c>
      <c r="N13" s="254"/>
    </row>
    <row r="14" spans="1:15" ht="15" x14ac:dyDescent="0.25">
      <c r="A14" s="263">
        <v>6</v>
      </c>
      <c r="B14" s="264"/>
      <c r="C14" s="265"/>
      <c r="D14" s="263"/>
      <c r="E14" s="263"/>
      <c r="F14" s="263"/>
      <c r="G14" s="263"/>
      <c r="H14" s="263"/>
      <c r="I14" s="263"/>
      <c r="J14" s="263"/>
      <c r="K14" s="263"/>
      <c r="L14" s="263"/>
      <c r="M14" s="266" t="str">
        <f t="shared" si="0"/>
        <v/>
      </c>
      <c r="N14" s="254"/>
    </row>
    <row r="15" spans="1:15" ht="15" x14ac:dyDescent="0.25">
      <c r="A15" s="263">
        <v>7</v>
      </c>
      <c r="B15" s="264"/>
      <c r="C15" s="265"/>
      <c r="D15" s="263"/>
      <c r="E15" s="263"/>
      <c r="F15" s="263"/>
      <c r="G15" s="263"/>
      <c r="H15" s="263"/>
      <c r="I15" s="263"/>
      <c r="J15" s="263"/>
      <c r="K15" s="263"/>
      <c r="L15" s="263"/>
      <c r="M15" s="266" t="str">
        <f t="shared" si="0"/>
        <v/>
      </c>
      <c r="N15" s="254"/>
    </row>
    <row r="16" spans="1:15" ht="15" x14ac:dyDescent="0.25">
      <c r="A16" s="263">
        <v>8</v>
      </c>
      <c r="B16" s="264"/>
      <c r="C16" s="265"/>
      <c r="D16" s="263"/>
      <c r="E16" s="263"/>
      <c r="F16" s="263"/>
      <c r="G16" s="263"/>
      <c r="H16" s="263"/>
      <c r="I16" s="263"/>
      <c r="J16" s="263"/>
      <c r="K16" s="263"/>
      <c r="L16" s="263"/>
      <c r="M16" s="266" t="str">
        <f t="shared" si="0"/>
        <v/>
      </c>
      <c r="N16" s="254"/>
    </row>
    <row r="17" spans="1:14" ht="15" x14ac:dyDescent="0.25">
      <c r="A17" s="263">
        <v>9</v>
      </c>
      <c r="B17" s="264"/>
      <c r="C17" s="265"/>
      <c r="D17" s="263"/>
      <c r="E17" s="263"/>
      <c r="F17" s="263"/>
      <c r="G17" s="263"/>
      <c r="H17" s="263"/>
      <c r="I17" s="263"/>
      <c r="J17" s="263"/>
      <c r="K17" s="263"/>
      <c r="L17" s="263"/>
      <c r="M17" s="266" t="str">
        <f t="shared" si="0"/>
        <v/>
      </c>
      <c r="N17" s="254"/>
    </row>
    <row r="18" spans="1:14" ht="15" x14ac:dyDescent="0.25">
      <c r="A18" s="263">
        <v>10</v>
      </c>
      <c r="B18" s="264"/>
      <c r="C18" s="265"/>
      <c r="D18" s="263"/>
      <c r="E18" s="263"/>
      <c r="F18" s="263"/>
      <c r="G18" s="263"/>
      <c r="H18" s="263"/>
      <c r="I18" s="263"/>
      <c r="J18" s="263"/>
      <c r="K18" s="263"/>
      <c r="L18" s="263"/>
      <c r="M18" s="266" t="str">
        <f t="shared" si="0"/>
        <v/>
      </c>
      <c r="N18" s="254"/>
    </row>
    <row r="19" spans="1:14" ht="15" x14ac:dyDescent="0.25">
      <c r="A19" s="263">
        <v>11</v>
      </c>
      <c r="B19" s="264"/>
      <c r="C19" s="265"/>
      <c r="D19" s="263"/>
      <c r="E19" s="263"/>
      <c r="F19" s="263"/>
      <c r="G19" s="263"/>
      <c r="H19" s="263"/>
      <c r="I19" s="263"/>
      <c r="J19" s="263"/>
      <c r="K19" s="263"/>
      <c r="L19" s="263"/>
      <c r="M19" s="266" t="str">
        <f t="shared" si="0"/>
        <v/>
      </c>
      <c r="N19" s="254"/>
    </row>
    <row r="20" spans="1:14" ht="15" x14ac:dyDescent="0.25">
      <c r="A20" s="263">
        <v>12</v>
      </c>
      <c r="B20" s="264"/>
      <c r="C20" s="265"/>
      <c r="D20" s="263"/>
      <c r="E20" s="263"/>
      <c r="F20" s="263"/>
      <c r="G20" s="263"/>
      <c r="H20" s="263"/>
      <c r="I20" s="263"/>
      <c r="J20" s="263"/>
      <c r="K20" s="263"/>
      <c r="L20" s="263"/>
      <c r="M20" s="266" t="str">
        <f t="shared" si="0"/>
        <v/>
      </c>
      <c r="N20" s="254"/>
    </row>
    <row r="21" spans="1:14" ht="15" x14ac:dyDescent="0.25">
      <c r="A21" s="263">
        <v>13</v>
      </c>
      <c r="B21" s="264"/>
      <c r="C21" s="265"/>
      <c r="D21" s="263"/>
      <c r="E21" s="263"/>
      <c r="F21" s="263"/>
      <c r="G21" s="263"/>
      <c r="H21" s="263"/>
      <c r="I21" s="263"/>
      <c r="J21" s="263"/>
      <c r="K21" s="263"/>
      <c r="L21" s="263"/>
      <c r="M21" s="266" t="str">
        <f t="shared" si="0"/>
        <v/>
      </c>
      <c r="N21" s="254"/>
    </row>
    <row r="22" spans="1:14" ht="15" x14ac:dyDescent="0.25">
      <c r="A22" s="263">
        <v>14</v>
      </c>
      <c r="B22" s="264"/>
      <c r="C22" s="265"/>
      <c r="D22" s="263"/>
      <c r="E22" s="263"/>
      <c r="F22" s="263"/>
      <c r="G22" s="263"/>
      <c r="H22" s="263"/>
      <c r="I22" s="263"/>
      <c r="J22" s="263"/>
      <c r="K22" s="263"/>
      <c r="L22" s="263"/>
      <c r="M22" s="266" t="str">
        <f t="shared" si="0"/>
        <v/>
      </c>
      <c r="N22" s="254"/>
    </row>
    <row r="23" spans="1:14" ht="15" x14ac:dyDescent="0.25">
      <c r="A23" s="263">
        <v>15</v>
      </c>
      <c r="B23" s="264"/>
      <c r="C23" s="265"/>
      <c r="D23" s="263"/>
      <c r="E23" s="263"/>
      <c r="F23" s="263"/>
      <c r="G23" s="263"/>
      <c r="H23" s="263"/>
      <c r="I23" s="263"/>
      <c r="J23" s="263"/>
      <c r="K23" s="263"/>
      <c r="L23" s="263"/>
      <c r="M23" s="266" t="str">
        <f t="shared" si="0"/>
        <v/>
      </c>
      <c r="N23" s="254"/>
    </row>
    <row r="24" spans="1:14" ht="15" x14ac:dyDescent="0.25">
      <c r="A24" s="263">
        <v>16</v>
      </c>
      <c r="B24" s="264"/>
      <c r="C24" s="265"/>
      <c r="D24" s="263"/>
      <c r="E24" s="263"/>
      <c r="F24" s="263"/>
      <c r="G24" s="263"/>
      <c r="H24" s="263"/>
      <c r="I24" s="263"/>
      <c r="J24" s="263"/>
      <c r="K24" s="263"/>
      <c r="L24" s="263"/>
      <c r="M24" s="266" t="str">
        <f t="shared" si="0"/>
        <v/>
      </c>
      <c r="N24" s="254"/>
    </row>
    <row r="25" spans="1:14" ht="15" x14ac:dyDescent="0.25">
      <c r="A25" s="263">
        <v>17</v>
      </c>
      <c r="B25" s="264"/>
      <c r="C25" s="265"/>
      <c r="D25" s="263"/>
      <c r="E25" s="263"/>
      <c r="F25" s="263"/>
      <c r="G25" s="263"/>
      <c r="H25" s="263"/>
      <c r="I25" s="263"/>
      <c r="J25" s="263"/>
      <c r="K25" s="263"/>
      <c r="L25" s="263"/>
      <c r="M25" s="266" t="str">
        <f t="shared" si="0"/>
        <v/>
      </c>
      <c r="N25" s="254"/>
    </row>
    <row r="26" spans="1:14" ht="15" x14ac:dyDescent="0.25">
      <c r="A26" s="263">
        <v>18</v>
      </c>
      <c r="B26" s="264"/>
      <c r="C26" s="265"/>
      <c r="D26" s="263"/>
      <c r="E26" s="263"/>
      <c r="F26" s="263"/>
      <c r="G26" s="263"/>
      <c r="H26" s="263"/>
      <c r="I26" s="263"/>
      <c r="J26" s="263"/>
      <c r="K26" s="263"/>
      <c r="L26" s="263"/>
      <c r="M26" s="266" t="str">
        <f t="shared" si="0"/>
        <v/>
      </c>
      <c r="N26" s="254"/>
    </row>
    <row r="27" spans="1:14" ht="15" x14ac:dyDescent="0.25">
      <c r="A27" s="263">
        <v>19</v>
      </c>
      <c r="B27" s="264"/>
      <c r="C27" s="265"/>
      <c r="D27" s="263"/>
      <c r="E27" s="263"/>
      <c r="F27" s="263"/>
      <c r="G27" s="263"/>
      <c r="H27" s="263"/>
      <c r="I27" s="263"/>
      <c r="J27" s="263"/>
      <c r="K27" s="263"/>
      <c r="L27" s="263"/>
      <c r="M27" s="266" t="str">
        <f t="shared" si="0"/>
        <v/>
      </c>
      <c r="N27" s="254"/>
    </row>
    <row r="28" spans="1:14" ht="15" x14ac:dyDescent="0.25">
      <c r="A28" s="263">
        <v>20</v>
      </c>
      <c r="B28" s="264"/>
      <c r="C28" s="265"/>
      <c r="D28" s="263"/>
      <c r="E28" s="263"/>
      <c r="F28" s="263"/>
      <c r="G28" s="263"/>
      <c r="H28" s="263"/>
      <c r="I28" s="263"/>
      <c r="J28" s="263"/>
      <c r="K28" s="263"/>
      <c r="L28" s="263"/>
      <c r="M28" s="266" t="str">
        <f t="shared" si="0"/>
        <v/>
      </c>
      <c r="N28" s="254"/>
    </row>
    <row r="29" spans="1:14" ht="15" x14ac:dyDescent="0.25">
      <c r="A29" s="263">
        <v>21</v>
      </c>
      <c r="B29" s="264"/>
      <c r="C29" s="265"/>
      <c r="D29" s="263"/>
      <c r="E29" s="263"/>
      <c r="F29" s="263"/>
      <c r="G29" s="263"/>
      <c r="H29" s="263"/>
      <c r="I29" s="263"/>
      <c r="J29" s="263"/>
      <c r="K29" s="263"/>
      <c r="L29" s="263"/>
      <c r="M29" s="266" t="str">
        <f t="shared" si="0"/>
        <v/>
      </c>
      <c r="N29" s="254"/>
    </row>
    <row r="30" spans="1:14" ht="15" x14ac:dyDescent="0.25">
      <c r="A30" s="263">
        <v>22</v>
      </c>
      <c r="B30" s="264"/>
      <c r="C30" s="265"/>
      <c r="D30" s="263"/>
      <c r="E30" s="263"/>
      <c r="F30" s="263"/>
      <c r="G30" s="263"/>
      <c r="H30" s="263"/>
      <c r="I30" s="263"/>
      <c r="J30" s="263"/>
      <c r="K30" s="263"/>
      <c r="L30" s="263"/>
      <c r="M30" s="266" t="str">
        <f t="shared" si="0"/>
        <v/>
      </c>
      <c r="N30" s="254"/>
    </row>
    <row r="31" spans="1:14" ht="15" x14ac:dyDescent="0.25">
      <c r="A31" s="263">
        <v>23</v>
      </c>
      <c r="B31" s="264"/>
      <c r="C31" s="265"/>
      <c r="D31" s="263"/>
      <c r="E31" s="263"/>
      <c r="F31" s="263"/>
      <c r="G31" s="263"/>
      <c r="H31" s="263"/>
      <c r="I31" s="263"/>
      <c r="J31" s="263"/>
      <c r="K31" s="263"/>
      <c r="L31" s="263"/>
      <c r="M31" s="266" t="str">
        <f t="shared" si="0"/>
        <v/>
      </c>
      <c r="N31" s="254"/>
    </row>
    <row r="32" spans="1:14" ht="15" x14ac:dyDescent="0.25">
      <c r="A32" s="263">
        <v>24</v>
      </c>
      <c r="B32" s="264"/>
      <c r="C32" s="265"/>
      <c r="D32" s="263"/>
      <c r="E32" s="263"/>
      <c r="F32" s="263"/>
      <c r="G32" s="263"/>
      <c r="H32" s="263"/>
      <c r="I32" s="263"/>
      <c r="J32" s="263"/>
      <c r="K32" s="263"/>
      <c r="L32" s="263"/>
      <c r="M32" s="266" t="str">
        <f t="shared" si="0"/>
        <v/>
      </c>
      <c r="N32" s="254"/>
    </row>
    <row r="33" spans="1:14" ht="15" x14ac:dyDescent="0.25">
      <c r="A33" s="267" t="s">
        <v>252</v>
      </c>
      <c r="B33" s="264"/>
      <c r="C33" s="265"/>
      <c r="D33" s="263"/>
      <c r="E33" s="263"/>
      <c r="F33" s="263"/>
      <c r="G33" s="263"/>
      <c r="H33" s="263"/>
      <c r="I33" s="263"/>
      <c r="J33" s="263"/>
      <c r="K33" s="263"/>
      <c r="L33" s="263"/>
      <c r="M33" s="266" t="str">
        <f t="shared" si="0"/>
        <v/>
      </c>
      <c r="N33" s="254"/>
    </row>
    <row r="34" spans="1:14" s="268" customFormat="1" x14ac:dyDescent="0.2"/>
    <row r="35" spans="1:14" ht="33.6" customHeight="1" x14ac:dyDescent="0.2">
      <c r="A35" s="580" t="s">
        <v>472</v>
      </c>
      <c r="B35" s="581"/>
      <c r="C35" s="581"/>
      <c r="D35" s="581"/>
      <c r="E35" s="581"/>
      <c r="F35" s="581"/>
      <c r="G35" s="581"/>
      <c r="H35" s="581"/>
      <c r="I35" s="581"/>
      <c r="J35" s="581"/>
      <c r="K35" s="581"/>
      <c r="L35" s="581"/>
      <c r="M35" s="581"/>
    </row>
    <row r="36" spans="1:14" ht="19.149999999999999" customHeight="1" x14ac:dyDescent="0.2">
      <c r="A36" s="582" t="s">
        <v>464</v>
      </c>
      <c r="B36" s="582"/>
      <c r="C36" s="582"/>
      <c r="D36" s="582"/>
      <c r="E36" s="582"/>
      <c r="F36" s="582"/>
      <c r="G36" s="582"/>
      <c r="H36" s="582"/>
      <c r="I36" s="582"/>
      <c r="J36" s="582"/>
      <c r="K36" s="582"/>
      <c r="L36" s="582"/>
      <c r="M36" s="582"/>
    </row>
    <row r="37" spans="1:14" s="20" customFormat="1" ht="15" x14ac:dyDescent="0.3">
      <c r="B37" s="150" t="s">
        <v>93</v>
      </c>
    </row>
    <row r="38" spans="1:14" s="20" customFormat="1" ht="15" x14ac:dyDescent="0.3">
      <c r="B38" s="150"/>
      <c r="C38" s="519" t="s">
        <v>1010</v>
      </c>
      <c r="D38" s="139"/>
    </row>
    <row r="39" spans="1:14" s="20" customFormat="1" ht="15" x14ac:dyDescent="0.3">
      <c r="C39" s="519"/>
      <c r="D39" s="139"/>
      <c r="E39" s="151"/>
      <c r="H39" s="152"/>
      <c r="I39" s="152"/>
      <c r="J39" s="151"/>
      <c r="K39" s="151"/>
      <c r="L39" s="151"/>
    </row>
    <row r="40" spans="1:14" s="20" customFormat="1" ht="15" x14ac:dyDescent="0.3">
      <c r="C40" s="519" t="s">
        <v>1009</v>
      </c>
      <c r="D40" s="139"/>
      <c r="E40" s="151"/>
      <c r="H40" s="150"/>
      <c r="M40" s="151"/>
    </row>
    <row r="41" spans="1:14" s="20" customFormat="1" ht="15" x14ac:dyDescent="0.3">
      <c r="C41" s="153"/>
      <c r="D41" s="151"/>
      <c r="E41" s="151"/>
      <c r="H41" s="154"/>
      <c r="M41" s="151"/>
    </row>
    <row r="42" spans="1:14" ht="15" x14ac:dyDescent="0.3">
      <c r="C42" s="153"/>
      <c r="F42" s="154"/>
      <c r="J42" s="269"/>
      <c r="K42" s="269"/>
      <c r="L42" s="269"/>
      <c r="M42" s="269"/>
    </row>
    <row r="43" spans="1:14" ht="15" x14ac:dyDescent="0.3">
      <c r="C43" s="153"/>
    </row>
  </sheetData>
  <sheetProtection insertColumns="0" insertRows="0" deleteRows="0"/>
  <mergeCells count="5">
    <mergeCell ref="A1:G1"/>
    <mergeCell ref="A35:M35"/>
    <mergeCell ref="A36:M36"/>
    <mergeCell ref="M1:O1"/>
    <mergeCell ref="M2:O2"/>
  </mergeCells>
  <dataValidations count="4">
    <dataValidation type="list" allowBlank="1" showInputMessage="1" showErrorMessage="1" errorTitle="თარიღის შევსების ინსტრუქცია" error="დღე/თვე/წელი" prompt="დღე/თვე/წელი" sqref="O1" xr:uid="{00000000-0002-0000-1700-000000000000}">
      <formula1>#REF!</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xr:uid="{00000000-0002-0000-1700-000001000000}"/>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3" xr:uid="{00000000-0002-0000-1700-000002000000}">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33" xr:uid="{00000000-0002-0000-1700-000003000000}">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4"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C00000"/>
  </sheetPr>
  <dimension ref="A1:D34"/>
  <sheetViews>
    <sheetView view="pageBreakPreview" zoomScaleNormal="100" zoomScaleSheetLayoutView="100" workbookViewId="0">
      <selection activeCell="G18" sqref="G18"/>
    </sheetView>
  </sheetViews>
  <sheetFormatPr defaultColWidth="9.140625" defaultRowHeight="12.75" x14ac:dyDescent="0.2"/>
  <cols>
    <col min="1" max="1" width="7.28515625" style="155" customWidth="1"/>
    <col min="2" max="2" width="57.28515625" style="155" customWidth="1"/>
    <col min="3" max="3" width="26.28515625" style="155" customWidth="1"/>
    <col min="4" max="16384" width="9.140625" style="155"/>
  </cols>
  <sheetData>
    <row r="1" spans="1:3" s="6" customFormat="1" ht="18.75" customHeight="1" x14ac:dyDescent="0.3">
      <c r="A1" s="583" t="s">
        <v>454</v>
      </c>
      <c r="B1" s="583"/>
      <c r="C1" s="209" t="s">
        <v>94</v>
      </c>
    </row>
    <row r="2" spans="1:3" s="6" customFormat="1" ht="15" x14ac:dyDescent="0.3">
      <c r="A2" s="583"/>
      <c r="B2" s="583"/>
      <c r="C2" s="206" t="str">
        <f>'ფორმა N1'!L2</f>
        <v>01/01/2023-12/31/2023</v>
      </c>
    </row>
    <row r="3" spans="1:3" s="6" customFormat="1" ht="15" x14ac:dyDescent="0.3">
      <c r="A3" s="210" t="s">
        <v>123</v>
      </c>
      <c r="B3" s="207"/>
      <c r="C3" s="208"/>
    </row>
    <row r="4" spans="1:3" s="6" customFormat="1" ht="15" x14ac:dyDescent="0.3">
      <c r="A4" s="101"/>
      <c r="B4" s="207"/>
      <c r="C4" s="208"/>
    </row>
    <row r="5" spans="1:3" s="20" customFormat="1" ht="15" x14ac:dyDescent="0.3">
      <c r="A5" s="584" t="s">
        <v>248</v>
      </c>
      <c r="B5" s="584"/>
      <c r="C5" s="101"/>
    </row>
    <row r="6" spans="1:3" s="20" customFormat="1" ht="15" x14ac:dyDescent="0.3">
      <c r="A6" s="250" t="str">
        <f>'ფორმა N1'!D4</f>
        <v>მპგ კონსერვატიული მოძრაობა ალტ/ინფო</v>
      </c>
      <c r="B6" s="250"/>
      <c r="C6" s="101"/>
    </row>
    <row r="7" spans="1:3" x14ac:dyDescent="0.2">
      <c r="A7" s="211"/>
      <c r="B7" s="211"/>
      <c r="C7" s="211"/>
    </row>
    <row r="8" spans="1:3" x14ac:dyDescent="0.2">
      <c r="A8" s="211"/>
      <c r="B8" s="211"/>
      <c r="C8" s="211"/>
    </row>
    <row r="9" spans="1:3" ht="30" customHeight="1" x14ac:dyDescent="0.2">
      <c r="A9" s="212" t="s">
        <v>64</v>
      </c>
      <c r="B9" s="212" t="s">
        <v>11</v>
      </c>
      <c r="C9" s="213" t="s">
        <v>9</v>
      </c>
    </row>
    <row r="10" spans="1:3" ht="15" x14ac:dyDescent="0.3">
      <c r="A10" s="214">
        <v>1</v>
      </c>
      <c r="B10" s="215" t="s">
        <v>57</v>
      </c>
      <c r="C10" s="216">
        <f>'ფორმა N4'!D11+'ფორმა N5'!D9</f>
        <v>48896.819999999992</v>
      </c>
    </row>
    <row r="11" spans="1:3" ht="15" x14ac:dyDescent="0.3">
      <c r="A11" s="217">
        <v>1.1000000000000001</v>
      </c>
      <c r="B11" s="215" t="s">
        <v>399</v>
      </c>
      <c r="C11" s="218">
        <f>'ფორმა N4'!D39+'ფორმა N5'!D37</f>
        <v>0</v>
      </c>
    </row>
    <row r="12" spans="1:3" ht="15" x14ac:dyDescent="0.3">
      <c r="A12" s="219" t="s">
        <v>30</v>
      </c>
      <c r="B12" s="215" t="s">
        <v>400</v>
      </c>
      <c r="C12" s="218">
        <f>'ფორმა N4'!D40+'ფორმა N5'!D38</f>
        <v>0</v>
      </c>
    </row>
    <row r="13" spans="1:3" ht="15" x14ac:dyDescent="0.3">
      <c r="A13" s="217">
        <v>1.2</v>
      </c>
      <c r="B13" s="215" t="s">
        <v>58</v>
      </c>
      <c r="C13" s="218">
        <f>'ფორმა N4'!D12+'ფორმა N5'!D10</f>
        <v>0</v>
      </c>
    </row>
    <row r="14" spans="1:3" ht="15" x14ac:dyDescent="0.3">
      <c r="A14" s="217">
        <v>1.3</v>
      </c>
      <c r="B14" s="215" t="s">
        <v>394</v>
      </c>
      <c r="C14" s="508">
        <v>0</v>
      </c>
    </row>
    <row r="15" spans="1:3" ht="15" x14ac:dyDescent="0.2">
      <c r="A15" s="585"/>
      <c r="B15" s="585"/>
      <c r="C15" s="585"/>
    </row>
    <row r="16" spans="1:3" ht="30" customHeight="1" x14ac:dyDescent="0.2">
      <c r="A16" s="212" t="s">
        <v>64</v>
      </c>
      <c r="B16" s="212" t="s">
        <v>229</v>
      </c>
      <c r="C16" s="213" t="s">
        <v>67</v>
      </c>
    </row>
    <row r="17" spans="1:4" ht="15" x14ac:dyDescent="0.3">
      <c r="A17" s="214">
        <v>2</v>
      </c>
      <c r="B17" s="215" t="s">
        <v>401</v>
      </c>
      <c r="C17" s="220">
        <f>'ფორმა N2'!D9+'ფორმა N3'!D9</f>
        <v>1805</v>
      </c>
    </row>
    <row r="18" spans="1:4" ht="15" x14ac:dyDescent="0.3">
      <c r="A18" s="221">
        <v>2.1</v>
      </c>
      <c r="B18" s="215" t="s">
        <v>402</v>
      </c>
      <c r="C18" s="215">
        <f>'ფორმა N2'!D17+'ფორმა N3'!D17</f>
        <v>0</v>
      </c>
    </row>
    <row r="19" spans="1:4" ht="15" x14ac:dyDescent="0.3">
      <c r="A19" s="221">
        <v>2.2000000000000002</v>
      </c>
      <c r="B19" s="215" t="s">
        <v>403</v>
      </c>
      <c r="C19" s="215">
        <f>'ფორმა N2'!D18+'ფორმა N3'!D18</f>
        <v>0</v>
      </c>
    </row>
    <row r="20" spans="1:4" ht="15" x14ac:dyDescent="0.3">
      <c r="A20" s="221">
        <v>2.2999999999999998</v>
      </c>
      <c r="B20" s="215" t="s">
        <v>404</v>
      </c>
      <c r="C20" s="222">
        <f>SUM(C21:C25)</f>
        <v>44039</v>
      </c>
    </row>
    <row r="21" spans="1:4" ht="15" x14ac:dyDescent="0.3">
      <c r="A21" s="219" t="s">
        <v>405</v>
      </c>
      <c r="B21" s="223" t="s">
        <v>406</v>
      </c>
      <c r="C21" s="215">
        <f>'ფორმა N2'!D13+'ფორმა N3'!D13</f>
        <v>44039</v>
      </c>
    </row>
    <row r="22" spans="1:4" ht="15" x14ac:dyDescent="0.3">
      <c r="A22" s="219" t="s">
        <v>407</v>
      </c>
      <c r="B22" s="223" t="s">
        <v>408</v>
      </c>
      <c r="C22" s="215">
        <f>'ფორმა N2'!C27+'ფორმა N3'!C27</f>
        <v>0</v>
      </c>
      <c r="D22" s="432"/>
    </row>
    <row r="23" spans="1:4" ht="15" x14ac:dyDescent="0.3">
      <c r="A23" s="219" t="s">
        <v>409</v>
      </c>
      <c r="B23" s="223" t="s">
        <v>410</v>
      </c>
      <c r="C23" s="215">
        <f>'ფორმა N2'!D14+'ფორმა N3'!D14</f>
        <v>0</v>
      </c>
    </row>
    <row r="24" spans="1:4" ht="15" x14ac:dyDescent="0.3">
      <c r="A24" s="219" t="s">
        <v>411</v>
      </c>
      <c r="B24" s="223" t="s">
        <v>412</v>
      </c>
      <c r="C24" s="215">
        <f>'ფორმა N2'!C31+'ფორმა N3'!C31</f>
        <v>0</v>
      </c>
    </row>
    <row r="25" spans="1:4" ht="15" x14ac:dyDescent="0.3">
      <c r="A25" s="219" t="s">
        <v>413</v>
      </c>
      <c r="B25" s="223" t="s">
        <v>414</v>
      </c>
      <c r="C25" s="215">
        <f>'ფორმა N2'!D11+'ფორმა N3'!D11</f>
        <v>0</v>
      </c>
    </row>
    <row r="26" spans="1:4" ht="15" x14ac:dyDescent="0.3">
      <c r="A26" s="224"/>
      <c r="B26" s="225"/>
      <c r="C26" s="226"/>
    </row>
    <row r="27" spans="1:4" ht="15" x14ac:dyDescent="0.3">
      <c r="A27" s="224"/>
      <c r="B27" s="225"/>
      <c r="C27" s="226"/>
    </row>
    <row r="28" spans="1:4" ht="15" x14ac:dyDescent="0.3">
      <c r="A28" s="20"/>
      <c r="B28" s="20"/>
      <c r="C28" s="20"/>
      <c r="D28" s="204"/>
    </row>
    <row r="29" spans="1:4" ht="15" x14ac:dyDescent="0.3">
      <c r="A29" s="150" t="s">
        <v>93</v>
      </c>
      <c r="B29" s="20"/>
      <c r="C29" s="20"/>
      <c r="D29" s="204"/>
    </row>
    <row r="30" spans="1:4" ht="15" x14ac:dyDescent="0.3">
      <c r="A30" s="20"/>
      <c r="B30" s="20"/>
      <c r="C30" s="20"/>
      <c r="D30" s="204"/>
    </row>
    <row r="31" spans="1:4" ht="15" x14ac:dyDescent="0.3">
      <c r="A31" s="20"/>
      <c r="B31" s="519" t="s">
        <v>1010</v>
      </c>
      <c r="C31" s="139"/>
      <c r="D31" s="20"/>
    </row>
    <row r="32" spans="1:4" ht="15" x14ac:dyDescent="0.3">
      <c r="B32" s="519"/>
      <c r="C32" s="139"/>
      <c r="D32" s="151"/>
    </row>
    <row r="33" spans="2:4" ht="15" x14ac:dyDescent="0.3">
      <c r="B33" s="519" t="s">
        <v>1009</v>
      </c>
      <c r="C33" s="139"/>
      <c r="D33" s="151"/>
    </row>
    <row r="34" spans="2:4" x14ac:dyDescent="0.2">
      <c r="B34" s="227"/>
      <c r="D34" s="228"/>
    </row>
  </sheetData>
  <mergeCells count="3">
    <mergeCell ref="A1:B2"/>
    <mergeCell ref="A5:B5"/>
    <mergeCell ref="A15:C15"/>
  </mergeCells>
  <pageMargins left="0.7" right="0.7" top="0.75" bottom="0.75" header="0.3" footer="0.3"/>
  <pageSetup orientation="portrait" verticalDpi="4294967295"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0"/>
  <dimension ref="A1:G733"/>
  <sheetViews>
    <sheetView workbookViewId="0">
      <selection activeCell="E13" sqref="E13"/>
    </sheetView>
  </sheetViews>
  <sheetFormatPr defaultRowHeight="12.75" x14ac:dyDescent="0.2"/>
  <cols>
    <col min="3" max="3" width="74.5703125" bestFit="1" customWidth="1"/>
    <col min="5" max="5" width="29" bestFit="1" customWidth="1"/>
  </cols>
  <sheetData>
    <row r="1" spans="1:7" x14ac:dyDescent="0.2">
      <c r="A1" t="s">
        <v>202</v>
      </c>
      <c r="C1" t="s">
        <v>182</v>
      </c>
      <c r="E1" t="s">
        <v>207</v>
      </c>
      <c r="G1" t="s">
        <v>216</v>
      </c>
    </row>
    <row r="2" spans="1:7" ht="15" x14ac:dyDescent="0.2">
      <c r="A2" s="56">
        <v>40907</v>
      </c>
      <c r="C2" t="s">
        <v>183</v>
      </c>
      <c r="E2" t="s">
        <v>211</v>
      </c>
      <c r="G2" s="57" t="s">
        <v>217</v>
      </c>
    </row>
    <row r="3" spans="1:7" ht="15" x14ac:dyDescent="0.2">
      <c r="A3" s="56">
        <v>40908</v>
      </c>
      <c r="C3" t="s">
        <v>184</v>
      </c>
      <c r="E3" t="s">
        <v>212</v>
      </c>
      <c r="G3" s="57" t="s">
        <v>218</v>
      </c>
    </row>
    <row r="4" spans="1:7" ht="15" x14ac:dyDescent="0.2">
      <c r="A4" s="56">
        <v>40909</v>
      </c>
      <c r="C4" t="s">
        <v>185</v>
      </c>
      <c r="E4" t="s">
        <v>213</v>
      </c>
      <c r="G4" s="57" t="s">
        <v>219</v>
      </c>
    </row>
    <row r="5" spans="1:7" x14ac:dyDescent="0.2">
      <c r="A5" s="56">
        <v>40910</v>
      </c>
      <c r="C5" t="s">
        <v>186</v>
      </c>
      <c r="E5" t="s">
        <v>214</v>
      </c>
    </row>
    <row r="6" spans="1:7" x14ac:dyDescent="0.2">
      <c r="A6" s="56">
        <v>40911</v>
      </c>
      <c r="C6" t="s">
        <v>187</v>
      </c>
    </row>
    <row r="7" spans="1:7" x14ac:dyDescent="0.2">
      <c r="A7" s="56">
        <v>40912</v>
      </c>
      <c r="C7" t="s">
        <v>188</v>
      </c>
    </row>
    <row r="8" spans="1:7" x14ac:dyDescent="0.2">
      <c r="A8" s="56">
        <v>40913</v>
      </c>
      <c r="C8" t="s">
        <v>189</v>
      </c>
    </row>
    <row r="9" spans="1:7" x14ac:dyDescent="0.2">
      <c r="A9" s="56">
        <v>40914</v>
      </c>
      <c r="C9" t="s">
        <v>190</v>
      </c>
    </row>
    <row r="10" spans="1:7" x14ac:dyDescent="0.2">
      <c r="A10" s="56">
        <v>40915</v>
      </c>
      <c r="C10" t="s">
        <v>191</v>
      </c>
    </row>
    <row r="11" spans="1:7" x14ac:dyDescent="0.2">
      <c r="A11" s="56">
        <v>40916</v>
      </c>
      <c r="C11" t="s">
        <v>192</v>
      </c>
    </row>
    <row r="12" spans="1:7" x14ac:dyDescent="0.2">
      <c r="A12" s="56">
        <v>40917</v>
      </c>
      <c r="C12" t="s">
        <v>193</v>
      </c>
    </row>
    <row r="13" spans="1:7" x14ac:dyDescent="0.2">
      <c r="A13" s="56">
        <v>40918</v>
      </c>
      <c r="C13" t="s">
        <v>194</v>
      </c>
    </row>
    <row r="14" spans="1:7" x14ac:dyDescent="0.2">
      <c r="A14" s="56">
        <v>40919</v>
      </c>
      <c r="C14" t="s">
        <v>195</v>
      </c>
    </row>
    <row r="15" spans="1:7" x14ac:dyDescent="0.2">
      <c r="A15" s="56">
        <v>40920</v>
      </c>
      <c r="C15" t="s">
        <v>196</v>
      </c>
    </row>
    <row r="16" spans="1:7" x14ac:dyDescent="0.2">
      <c r="A16" s="56">
        <v>40921</v>
      </c>
      <c r="C16" t="s">
        <v>197</v>
      </c>
    </row>
    <row r="17" spans="1:3" x14ac:dyDescent="0.2">
      <c r="A17" s="56">
        <v>40922</v>
      </c>
      <c r="C17" t="s">
        <v>198</v>
      </c>
    </row>
    <row r="18" spans="1:3" x14ac:dyDescent="0.2">
      <c r="A18" s="56">
        <v>40923</v>
      </c>
      <c r="C18" t="s">
        <v>199</v>
      </c>
    </row>
    <row r="19" spans="1:3" x14ac:dyDescent="0.2">
      <c r="A19" s="56">
        <v>40924</v>
      </c>
      <c r="C19" t="s">
        <v>200</v>
      </c>
    </row>
    <row r="20" spans="1:3" x14ac:dyDescent="0.2">
      <c r="A20" s="56">
        <v>40925</v>
      </c>
      <c r="C20" t="s">
        <v>201</v>
      </c>
    </row>
    <row r="21" spans="1:3" x14ac:dyDescent="0.2">
      <c r="A21" s="56">
        <v>40926</v>
      </c>
    </row>
    <row r="22" spans="1:3" x14ac:dyDescent="0.2">
      <c r="A22" s="56">
        <v>40927</v>
      </c>
    </row>
    <row r="23" spans="1:3" x14ac:dyDescent="0.2">
      <c r="A23" s="56">
        <v>40928</v>
      </c>
    </row>
    <row r="24" spans="1:3" x14ac:dyDescent="0.2">
      <c r="A24" s="56">
        <v>40929</v>
      </c>
    </row>
    <row r="25" spans="1:3" x14ac:dyDescent="0.2">
      <c r="A25" s="56">
        <v>40930</v>
      </c>
    </row>
    <row r="26" spans="1:3" x14ac:dyDescent="0.2">
      <c r="A26" s="56">
        <v>40931</v>
      </c>
    </row>
    <row r="27" spans="1:3" x14ac:dyDescent="0.2">
      <c r="A27" s="56">
        <v>40932</v>
      </c>
    </row>
    <row r="28" spans="1:3" x14ac:dyDescent="0.2">
      <c r="A28" s="56">
        <v>40933</v>
      </c>
    </row>
    <row r="29" spans="1:3" x14ac:dyDescent="0.2">
      <c r="A29" s="56">
        <v>40934</v>
      </c>
    </row>
    <row r="30" spans="1:3" x14ac:dyDescent="0.2">
      <c r="A30" s="56">
        <v>40935</v>
      </c>
    </row>
    <row r="31" spans="1:3" x14ac:dyDescent="0.2">
      <c r="A31" s="56">
        <v>40936</v>
      </c>
    </row>
    <row r="32" spans="1:3" x14ac:dyDescent="0.2">
      <c r="A32" s="56">
        <v>40937</v>
      </c>
    </row>
    <row r="33" spans="1:1" x14ac:dyDescent="0.2">
      <c r="A33" s="56">
        <v>40938</v>
      </c>
    </row>
    <row r="34" spans="1:1" x14ac:dyDescent="0.2">
      <c r="A34" s="56">
        <v>40939</v>
      </c>
    </row>
    <row r="35" spans="1:1" x14ac:dyDescent="0.2">
      <c r="A35" s="56">
        <v>40941</v>
      </c>
    </row>
    <row r="36" spans="1:1" x14ac:dyDescent="0.2">
      <c r="A36" s="56">
        <v>40942</v>
      </c>
    </row>
    <row r="37" spans="1:1" x14ac:dyDescent="0.2">
      <c r="A37" s="56">
        <v>40943</v>
      </c>
    </row>
    <row r="38" spans="1:1" x14ac:dyDescent="0.2">
      <c r="A38" s="56">
        <v>40944</v>
      </c>
    </row>
    <row r="39" spans="1:1" x14ac:dyDescent="0.2">
      <c r="A39" s="56">
        <v>40945</v>
      </c>
    </row>
    <row r="40" spans="1:1" x14ac:dyDescent="0.2">
      <c r="A40" s="56">
        <v>40946</v>
      </c>
    </row>
    <row r="41" spans="1:1" x14ac:dyDescent="0.2">
      <c r="A41" s="56">
        <v>40947</v>
      </c>
    </row>
    <row r="42" spans="1:1" x14ac:dyDescent="0.2">
      <c r="A42" s="56">
        <v>40948</v>
      </c>
    </row>
    <row r="43" spans="1:1" x14ac:dyDescent="0.2">
      <c r="A43" s="56">
        <v>40949</v>
      </c>
    </row>
    <row r="44" spans="1:1" x14ac:dyDescent="0.2">
      <c r="A44" s="56">
        <v>40950</v>
      </c>
    </row>
    <row r="45" spans="1:1" x14ac:dyDescent="0.2">
      <c r="A45" s="56">
        <v>40951</v>
      </c>
    </row>
    <row r="46" spans="1:1" x14ac:dyDescent="0.2">
      <c r="A46" s="56">
        <v>40952</v>
      </c>
    </row>
    <row r="47" spans="1:1" x14ac:dyDescent="0.2">
      <c r="A47" s="56">
        <v>40953</v>
      </c>
    </row>
    <row r="48" spans="1:1" x14ac:dyDescent="0.2">
      <c r="A48" s="56">
        <v>40954</v>
      </c>
    </row>
    <row r="49" spans="1:1" x14ac:dyDescent="0.2">
      <c r="A49" s="56">
        <v>40955</v>
      </c>
    </row>
    <row r="50" spans="1:1" x14ac:dyDescent="0.2">
      <c r="A50" s="56">
        <v>40956</v>
      </c>
    </row>
    <row r="51" spans="1:1" x14ac:dyDescent="0.2">
      <c r="A51" s="56">
        <v>40957</v>
      </c>
    </row>
    <row r="52" spans="1:1" x14ac:dyDescent="0.2">
      <c r="A52" s="56">
        <v>40958</v>
      </c>
    </row>
    <row r="53" spans="1:1" x14ac:dyDescent="0.2">
      <c r="A53" s="56">
        <v>40959</v>
      </c>
    </row>
    <row r="54" spans="1:1" x14ac:dyDescent="0.2">
      <c r="A54" s="56">
        <v>40960</v>
      </c>
    </row>
    <row r="55" spans="1:1" x14ac:dyDescent="0.2">
      <c r="A55" s="56">
        <v>40961</v>
      </c>
    </row>
    <row r="56" spans="1:1" x14ac:dyDescent="0.2">
      <c r="A56" s="56">
        <v>40962</v>
      </c>
    </row>
    <row r="57" spans="1:1" x14ac:dyDescent="0.2">
      <c r="A57" s="56">
        <v>40963</v>
      </c>
    </row>
    <row r="58" spans="1:1" x14ac:dyDescent="0.2">
      <c r="A58" s="56">
        <v>40964</v>
      </c>
    </row>
    <row r="59" spans="1:1" x14ac:dyDescent="0.2">
      <c r="A59" s="56">
        <v>40965</v>
      </c>
    </row>
    <row r="60" spans="1:1" x14ac:dyDescent="0.2">
      <c r="A60" s="56">
        <v>40966</v>
      </c>
    </row>
    <row r="61" spans="1:1" x14ac:dyDescent="0.2">
      <c r="A61" s="56">
        <v>40967</v>
      </c>
    </row>
    <row r="62" spans="1:1" x14ac:dyDescent="0.2">
      <c r="A62" s="56">
        <v>40968</v>
      </c>
    </row>
    <row r="63" spans="1:1" x14ac:dyDescent="0.2">
      <c r="A63" s="56">
        <v>40969</v>
      </c>
    </row>
    <row r="64" spans="1:1" x14ac:dyDescent="0.2">
      <c r="A64" s="56">
        <v>40970</v>
      </c>
    </row>
    <row r="65" spans="1:1" x14ac:dyDescent="0.2">
      <c r="A65" s="56">
        <v>40971</v>
      </c>
    </row>
    <row r="66" spans="1:1" x14ac:dyDescent="0.2">
      <c r="A66" s="56">
        <v>40972</v>
      </c>
    </row>
    <row r="67" spans="1:1" x14ac:dyDescent="0.2">
      <c r="A67" s="56">
        <v>40973</v>
      </c>
    </row>
    <row r="68" spans="1:1" x14ac:dyDescent="0.2">
      <c r="A68" s="56">
        <v>40974</v>
      </c>
    </row>
    <row r="69" spans="1:1" x14ac:dyDescent="0.2">
      <c r="A69" s="56">
        <v>40975</v>
      </c>
    </row>
    <row r="70" spans="1:1" x14ac:dyDescent="0.2">
      <c r="A70" s="56">
        <v>40976</v>
      </c>
    </row>
    <row r="71" spans="1:1" x14ac:dyDescent="0.2">
      <c r="A71" s="56">
        <v>40977</v>
      </c>
    </row>
    <row r="72" spans="1:1" x14ac:dyDescent="0.2">
      <c r="A72" s="56">
        <v>40978</v>
      </c>
    </row>
    <row r="73" spans="1:1" x14ac:dyDescent="0.2">
      <c r="A73" s="56">
        <v>40979</v>
      </c>
    </row>
    <row r="74" spans="1:1" x14ac:dyDescent="0.2">
      <c r="A74" s="56">
        <v>40980</v>
      </c>
    </row>
    <row r="75" spans="1:1" x14ac:dyDescent="0.2">
      <c r="A75" s="56">
        <v>40981</v>
      </c>
    </row>
    <row r="76" spans="1:1" x14ac:dyDescent="0.2">
      <c r="A76" s="56">
        <v>40982</v>
      </c>
    </row>
    <row r="77" spans="1:1" x14ac:dyDescent="0.2">
      <c r="A77" s="56">
        <v>40983</v>
      </c>
    </row>
    <row r="78" spans="1:1" x14ac:dyDescent="0.2">
      <c r="A78" s="56">
        <v>40984</v>
      </c>
    </row>
    <row r="79" spans="1:1" x14ac:dyDescent="0.2">
      <c r="A79" s="56">
        <v>40985</v>
      </c>
    </row>
    <row r="80" spans="1:1" x14ac:dyDescent="0.2">
      <c r="A80" s="56">
        <v>40986</v>
      </c>
    </row>
    <row r="81" spans="1:1" x14ac:dyDescent="0.2">
      <c r="A81" s="56">
        <v>40987</v>
      </c>
    </row>
    <row r="82" spans="1:1" x14ac:dyDescent="0.2">
      <c r="A82" s="56">
        <v>40988</v>
      </c>
    </row>
    <row r="83" spans="1:1" x14ac:dyDescent="0.2">
      <c r="A83" s="56">
        <v>40989</v>
      </c>
    </row>
    <row r="84" spans="1:1" x14ac:dyDescent="0.2">
      <c r="A84" s="56">
        <v>40990</v>
      </c>
    </row>
    <row r="85" spans="1:1" x14ac:dyDescent="0.2">
      <c r="A85" s="56">
        <v>40991</v>
      </c>
    </row>
    <row r="86" spans="1:1" x14ac:dyDescent="0.2">
      <c r="A86" s="56">
        <v>40992</v>
      </c>
    </row>
    <row r="87" spans="1:1" x14ac:dyDescent="0.2">
      <c r="A87" s="56">
        <v>40993</v>
      </c>
    </row>
    <row r="88" spans="1:1" x14ac:dyDescent="0.2">
      <c r="A88" s="56">
        <v>40994</v>
      </c>
    </row>
    <row r="89" spans="1:1" x14ac:dyDescent="0.2">
      <c r="A89" s="56">
        <v>40995</v>
      </c>
    </row>
    <row r="90" spans="1:1" x14ac:dyDescent="0.2">
      <c r="A90" s="56">
        <v>40996</v>
      </c>
    </row>
    <row r="91" spans="1:1" x14ac:dyDescent="0.2">
      <c r="A91" s="56">
        <v>40997</v>
      </c>
    </row>
    <row r="92" spans="1:1" x14ac:dyDescent="0.2">
      <c r="A92" s="56">
        <v>40998</v>
      </c>
    </row>
    <row r="93" spans="1:1" x14ac:dyDescent="0.2">
      <c r="A93" s="56">
        <v>40999</v>
      </c>
    </row>
    <row r="94" spans="1:1" x14ac:dyDescent="0.2">
      <c r="A94" s="56">
        <v>41000</v>
      </c>
    </row>
    <row r="95" spans="1:1" x14ac:dyDescent="0.2">
      <c r="A95" s="56">
        <v>41001</v>
      </c>
    </row>
    <row r="96" spans="1:1" x14ac:dyDescent="0.2">
      <c r="A96" s="56">
        <v>41002</v>
      </c>
    </row>
    <row r="97" spans="1:1" x14ac:dyDescent="0.2">
      <c r="A97" s="56">
        <v>41003</v>
      </c>
    </row>
    <row r="98" spans="1:1" x14ac:dyDescent="0.2">
      <c r="A98" s="56">
        <v>41004</v>
      </c>
    </row>
    <row r="99" spans="1:1" x14ac:dyDescent="0.2">
      <c r="A99" s="56">
        <v>41005</v>
      </c>
    </row>
    <row r="100" spans="1:1" x14ac:dyDescent="0.2">
      <c r="A100" s="56">
        <v>41006</v>
      </c>
    </row>
    <row r="101" spans="1:1" x14ac:dyDescent="0.2">
      <c r="A101" s="56">
        <v>41007</v>
      </c>
    </row>
    <row r="102" spans="1:1" x14ac:dyDescent="0.2">
      <c r="A102" s="56">
        <v>41008</v>
      </c>
    </row>
    <row r="103" spans="1:1" x14ac:dyDescent="0.2">
      <c r="A103" s="56">
        <v>41009</v>
      </c>
    </row>
    <row r="104" spans="1:1" x14ac:dyDescent="0.2">
      <c r="A104" s="56">
        <v>41010</v>
      </c>
    </row>
    <row r="105" spans="1:1" x14ac:dyDescent="0.2">
      <c r="A105" s="56">
        <v>41011</v>
      </c>
    </row>
    <row r="106" spans="1:1" x14ac:dyDescent="0.2">
      <c r="A106" s="56">
        <v>41012</v>
      </c>
    </row>
    <row r="107" spans="1:1" x14ac:dyDescent="0.2">
      <c r="A107" s="56">
        <v>41013</v>
      </c>
    </row>
    <row r="108" spans="1:1" x14ac:dyDescent="0.2">
      <c r="A108" s="56">
        <v>41014</v>
      </c>
    </row>
    <row r="109" spans="1:1" x14ac:dyDescent="0.2">
      <c r="A109" s="56">
        <v>41015</v>
      </c>
    </row>
    <row r="110" spans="1:1" x14ac:dyDescent="0.2">
      <c r="A110" s="56">
        <v>41016</v>
      </c>
    </row>
    <row r="111" spans="1:1" x14ac:dyDescent="0.2">
      <c r="A111" s="56">
        <v>41017</v>
      </c>
    </row>
    <row r="112" spans="1:1" x14ac:dyDescent="0.2">
      <c r="A112" s="56">
        <v>41018</v>
      </c>
    </row>
    <row r="113" spans="1:1" x14ac:dyDescent="0.2">
      <c r="A113" s="56">
        <v>41019</v>
      </c>
    </row>
    <row r="114" spans="1:1" x14ac:dyDescent="0.2">
      <c r="A114" s="56">
        <v>41020</v>
      </c>
    </row>
    <row r="115" spans="1:1" x14ac:dyDescent="0.2">
      <c r="A115" s="56">
        <v>41021</v>
      </c>
    </row>
    <row r="116" spans="1:1" x14ac:dyDescent="0.2">
      <c r="A116" s="56">
        <v>41022</v>
      </c>
    </row>
    <row r="117" spans="1:1" x14ac:dyDescent="0.2">
      <c r="A117" s="56">
        <v>41023</v>
      </c>
    </row>
    <row r="118" spans="1:1" x14ac:dyDescent="0.2">
      <c r="A118" s="56">
        <v>41024</v>
      </c>
    </row>
    <row r="119" spans="1:1" x14ac:dyDescent="0.2">
      <c r="A119" s="56">
        <v>41025</v>
      </c>
    </row>
    <row r="120" spans="1:1" x14ac:dyDescent="0.2">
      <c r="A120" s="56">
        <v>41026</v>
      </c>
    </row>
    <row r="121" spans="1:1" x14ac:dyDescent="0.2">
      <c r="A121" s="56">
        <v>41027</v>
      </c>
    </row>
    <row r="122" spans="1:1" x14ac:dyDescent="0.2">
      <c r="A122" s="56">
        <v>41028</v>
      </c>
    </row>
    <row r="123" spans="1:1" x14ac:dyDescent="0.2">
      <c r="A123" s="56">
        <v>41029</v>
      </c>
    </row>
    <row r="124" spans="1:1" x14ac:dyDescent="0.2">
      <c r="A124" s="56">
        <v>41030</v>
      </c>
    </row>
    <row r="125" spans="1:1" x14ac:dyDescent="0.2">
      <c r="A125" s="56">
        <v>41031</v>
      </c>
    </row>
    <row r="126" spans="1:1" x14ac:dyDescent="0.2">
      <c r="A126" s="56">
        <v>41032</v>
      </c>
    </row>
    <row r="127" spans="1:1" x14ac:dyDescent="0.2">
      <c r="A127" s="56">
        <v>41033</v>
      </c>
    </row>
    <row r="128" spans="1:1" x14ac:dyDescent="0.2">
      <c r="A128" s="56">
        <v>41034</v>
      </c>
    </row>
    <row r="129" spans="1:1" x14ac:dyDescent="0.2">
      <c r="A129" s="56">
        <v>41035</v>
      </c>
    </row>
    <row r="130" spans="1:1" x14ac:dyDescent="0.2">
      <c r="A130" s="56">
        <v>41036</v>
      </c>
    </row>
    <row r="131" spans="1:1" x14ac:dyDescent="0.2">
      <c r="A131" s="56">
        <v>41037</v>
      </c>
    </row>
    <row r="132" spans="1:1" x14ac:dyDescent="0.2">
      <c r="A132" s="56">
        <v>41038</v>
      </c>
    </row>
    <row r="133" spans="1:1" x14ac:dyDescent="0.2">
      <c r="A133" s="56">
        <v>41039</v>
      </c>
    </row>
    <row r="134" spans="1:1" x14ac:dyDescent="0.2">
      <c r="A134" s="56">
        <v>41040</v>
      </c>
    </row>
    <row r="135" spans="1:1" x14ac:dyDescent="0.2">
      <c r="A135" s="56">
        <v>41041</v>
      </c>
    </row>
    <row r="136" spans="1:1" x14ac:dyDescent="0.2">
      <c r="A136" s="56">
        <v>41042</v>
      </c>
    </row>
    <row r="137" spans="1:1" x14ac:dyDescent="0.2">
      <c r="A137" s="56">
        <v>41043</v>
      </c>
    </row>
    <row r="138" spans="1:1" x14ac:dyDescent="0.2">
      <c r="A138" s="56">
        <v>41044</v>
      </c>
    </row>
    <row r="139" spans="1:1" x14ac:dyDescent="0.2">
      <c r="A139" s="56">
        <v>41045</v>
      </c>
    </row>
    <row r="140" spans="1:1" x14ac:dyDescent="0.2">
      <c r="A140" s="56">
        <v>41046</v>
      </c>
    </row>
    <row r="141" spans="1:1" x14ac:dyDescent="0.2">
      <c r="A141" s="56">
        <v>41047</v>
      </c>
    </row>
    <row r="142" spans="1:1" x14ac:dyDescent="0.2">
      <c r="A142" s="56">
        <v>41048</v>
      </c>
    </row>
    <row r="143" spans="1:1" x14ac:dyDescent="0.2">
      <c r="A143" s="56">
        <v>41049</v>
      </c>
    </row>
    <row r="144" spans="1:1" x14ac:dyDescent="0.2">
      <c r="A144" s="56">
        <v>41050</v>
      </c>
    </row>
    <row r="145" spans="1:1" x14ac:dyDescent="0.2">
      <c r="A145" s="56">
        <v>41051</v>
      </c>
    </row>
    <row r="146" spans="1:1" x14ac:dyDescent="0.2">
      <c r="A146" s="56">
        <v>41052</v>
      </c>
    </row>
    <row r="147" spans="1:1" x14ac:dyDescent="0.2">
      <c r="A147" s="56">
        <v>41053</v>
      </c>
    </row>
    <row r="148" spans="1:1" x14ac:dyDescent="0.2">
      <c r="A148" s="56">
        <v>41054</v>
      </c>
    </row>
    <row r="149" spans="1:1" x14ac:dyDescent="0.2">
      <c r="A149" s="56">
        <v>41055</v>
      </c>
    </row>
    <row r="150" spans="1:1" x14ac:dyDescent="0.2">
      <c r="A150" s="56">
        <v>41056</v>
      </c>
    </row>
    <row r="151" spans="1:1" x14ac:dyDescent="0.2">
      <c r="A151" s="56">
        <v>41057</v>
      </c>
    </row>
    <row r="152" spans="1:1" x14ac:dyDescent="0.2">
      <c r="A152" s="56">
        <v>41058</v>
      </c>
    </row>
    <row r="153" spans="1:1" x14ac:dyDescent="0.2">
      <c r="A153" s="56">
        <v>41059</v>
      </c>
    </row>
    <row r="154" spans="1:1" x14ac:dyDescent="0.2">
      <c r="A154" s="56">
        <v>41060</v>
      </c>
    </row>
    <row r="155" spans="1:1" x14ac:dyDescent="0.2">
      <c r="A155" s="56">
        <v>41061</v>
      </c>
    </row>
    <row r="156" spans="1:1" x14ac:dyDescent="0.2">
      <c r="A156" s="56">
        <v>41062</v>
      </c>
    </row>
    <row r="157" spans="1:1" x14ac:dyDescent="0.2">
      <c r="A157" s="56">
        <v>41063</v>
      </c>
    </row>
    <row r="158" spans="1:1" x14ac:dyDescent="0.2">
      <c r="A158" s="56">
        <v>41064</v>
      </c>
    </row>
    <row r="159" spans="1:1" x14ac:dyDescent="0.2">
      <c r="A159" s="56">
        <v>41065</v>
      </c>
    </row>
    <row r="160" spans="1:1" x14ac:dyDescent="0.2">
      <c r="A160" s="56">
        <v>41066</v>
      </c>
    </row>
    <row r="161" spans="1:1" x14ac:dyDescent="0.2">
      <c r="A161" s="56">
        <v>41067</v>
      </c>
    </row>
    <row r="162" spans="1:1" x14ac:dyDescent="0.2">
      <c r="A162" s="56">
        <v>41068</v>
      </c>
    </row>
    <row r="163" spans="1:1" x14ac:dyDescent="0.2">
      <c r="A163" s="56">
        <v>41069</v>
      </c>
    </row>
    <row r="164" spans="1:1" x14ac:dyDescent="0.2">
      <c r="A164" s="56">
        <v>41070</v>
      </c>
    </row>
    <row r="165" spans="1:1" x14ac:dyDescent="0.2">
      <c r="A165" s="56">
        <v>41071</v>
      </c>
    </row>
    <row r="166" spans="1:1" x14ac:dyDescent="0.2">
      <c r="A166" s="56">
        <v>41072</v>
      </c>
    </row>
    <row r="167" spans="1:1" x14ac:dyDescent="0.2">
      <c r="A167" s="56">
        <v>41073</v>
      </c>
    </row>
    <row r="168" spans="1:1" x14ac:dyDescent="0.2">
      <c r="A168" s="56">
        <v>41074</v>
      </c>
    </row>
    <row r="169" spans="1:1" x14ac:dyDescent="0.2">
      <c r="A169" s="56">
        <v>41075</v>
      </c>
    </row>
    <row r="170" spans="1:1" x14ac:dyDescent="0.2">
      <c r="A170" s="56">
        <v>41076</v>
      </c>
    </row>
    <row r="171" spans="1:1" x14ac:dyDescent="0.2">
      <c r="A171" s="56">
        <v>41077</v>
      </c>
    </row>
    <row r="172" spans="1:1" x14ac:dyDescent="0.2">
      <c r="A172" s="56">
        <v>41078</v>
      </c>
    </row>
    <row r="173" spans="1:1" x14ac:dyDescent="0.2">
      <c r="A173" s="56">
        <v>41079</v>
      </c>
    </row>
    <row r="174" spans="1:1" x14ac:dyDescent="0.2">
      <c r="A174" s="56">
        <v>41080</v>
      </c>
    </row>
    <row r="175" spans="1:1" x14ac:dyDescent="0.2">
      <c r="A175" s="56">
        <v>41081</v>
      </c>
    </row>
    <row r="176" spans="1:1" x14ac:dyDescent="0.2">
      <c r="A176" s="56">
        <v>41082</v>
      </c>
    </row>
    <row r="177" spans="1:1" x14ac:dyDescent="0.2">
      <c r="A177" s="56">
        <v>41083</v>
      </c>
    </row>
    <row r="178" spans="1:1" x14ac:dyDescent="0.2">
      <c r="A178" s="56">
        <v>41084</v>
      </c>
    </row>
    <row r="179" spans="1:1" x14ac:dyDescent="0.2">
      <c r="A179" s="56">
        <v>41085</v>
      </c>
    </row>
    <row r="180" spans="1:1" x14ac:dyDescent="0.2">
      <c r="A180" s="56">
        <v>41086</v>
      </c>
    </row>
    <row r="181" spans="1:1" x14ac:dyDescent="0.2">
      <c r="A181" s="56">
        <v>41087</v>
      </c>
    </row>
    <row r="182" spans="1:1" x14ac:dyDescent="0.2">
      <c r="A182" s="56">
        <v>41088</v>
      </c>
    </row>
    <row r="183" spans="1:1" x14ac:dyDescent="0.2">
      <c r="A183" s="56">
        <v>41089</v>
      </c>
    </row>
    <row r="184" spans="1:1" x14ac:dyDescent="0.2">
      <c r="A184" s="56">
        <v>41090</v>
      </c>
    </row>
    <row r="185" spans="1:1" x14ac:dyDescent="0.2">
      <c r="A185" s="56">
        <v>41091</v>
      </c>
    </row>
    <row r="186" spans="1:1" x14ac:dyDescent="0.2">
      <c r="A186" s="56">
        <v>41092</v>
      </c>
    </row>
    <row r="187" spans="1:1" x14ac:dyDescent="0.2">
      <c r="A187" s="56">
        <v>41093</v>
      </c>
    </row>
    <row r="188" spans="1:1" x14ac:dyDescent="0.2">
      <c r="A188" s="56">
        <v>41094</v>
      </c>
    </row>
    <row r="189" spans="1:1" x14ac:dyDescent="0.2">
      <c r="A189" s="56">
        <v>41095</v>
      </c>
    </row>
    <row r="190" spans="1:1" x14ac:dyDescent="0.2">
      <c r="A190" s="56">
        <v>41096</v>
      </c>
    </row>
    <row r="191" spans="1:1" x14ac:dyDescent="0.2">
      <c r="A191" s="56">
        <v>41097</v>
      </c>
    </row>
    <row r="192" spans="1:1" x14ac:dyDescent="0.2">
      <c r="A192" s="56">
        <v>41098</v>
      </c>
    </row>
    <row r="193" spans="1:1" x14ac:dyDescent="0.2">
      <c r="A193" s="56">
        <v>41099</v>
      </c>
    </row>
    <row r="194" spans="1:1" x14ac:dyDescent="0.2">
      <c r="A194" s="56">
        <v>41100</v>
      </c>
    </row>
    <row r="195" spans="1:1" x14ac:dyDescent="0.2">
      <c r="A195" s="56">
        <v>41101</v>
      </c>
    </row>
    <row r="196" spans="1:1" x14ac:dyDescent="0.2">
      <c r="A196" s="56">
        <v>41102</v>
      </c>
    </row>
    <row r="197" spans="1:1" x14ac:dyDescent="0.2">
      <c r="A197" s="56">
        <v>41103</v>
      </c>
    </row>
    <row r="198" spans="1:1" x14ac:dyDescent="0.2">
      <c r="A198" s="56">
        <v>41104</v>
      </c>
    </row>
    <row r="199" spans="1:1" x14ac:dyDescent="0.2">
      <c r="A199" s="56">
        <v>41105</v>
      </c>
    </row>
    <row r="200" spans="1:1" x14ac:dyDescent="0.2">
      <c r="A200" s="56">
        <v>41106</v>
      </c>
    </row>
    <row r="201" spans="1:1" x14ac:dyDescent="0.2">
      <c r="A201" s="56">
        <v>41107</v>
      </c>
    </row>
    <row r="202" spans="1:1" x14ac:dyDescent="0.2">
      <c r="A202" s="56">
        <v>41108</v>
      </c>
    </row>
    <row r="203" spans="1:1" x14ac:dyDescent="0.2">
      <c r="A203" s="56">
        <v>41109</v>
      </c>
    </row>
    <row r="204" spans="1:1" x14ac:dyDescent="0.2">
      <c r="A204" s="56">
        <v>41110</v>
      </c>
    </row>
    <row r="205" spans="1:1" x14ac:dyDescent="0.2">
      <c r="A205" s="56">
        <v>41111</v>
      </c>
    </row>
    <row r="206" spans="1:1" x14ac:dyDescent="0.2">
      <c r="A206" s="56">
        <v>41112</v>
      </c>
    </row>
    <row r="207" spans="1:1" x14ac:dyDescent="0.2">
      <c r="A207" s="56">
        <v>41113</v>
      </c>
    </row>
    <row r="208" spans="1:1" x14ac:dyDescent="0.2">
      <c r="A208" s="56">
        <v>41114</v>
      </c>
    </row>
    <row r="209" spans="1:1" x14ac:dyDescent="0.2">
      <c r="A209" s="56">
        <v>41115</v>
      </c>
    </row>
    <row r="210" spans="1:1" x14ac:dyDescent="0.2">
      <c r="A210" s="56">
        <v>41116</v>
      </c>
    </row>
    <row r="211" spans="1:1" x14ac:dyDescent="0.2">
      <c r="A211" s="56">
        <v>41117</v>
      </c>
    </row>
    <row r="212" spans="1:1" x14ac:dyDescent="0.2">
      <c r="A212" s="56">
        <v>41118</v>
      </c>
    </row>
    <row r="213" spans="1:1" x14ac:dyDescent="0.2">
      <c r="A213" s="56">
        <v>41119</v>
      </c>
    </row>
    <row r="214" spans="1:1" x14ac:dyDescent="0.2">
      <c r="A214" s="56">
        <v>41120</v>
      </c>
    </row>
    <row r="215" spans="1:1" x14ac:dyDescent="0.2">
      <c r="A215" s="56">
        <v>41121</v>
      </c>
    </row>
    <row r="216" spans="1:1" x14ac:dyDescent="0.2">
      <c r="A216" s="56">
        <v>41122</v>
      </c>
    </row>
    <row r="217" spans="1:1" x14ac:dyDescent="0.2">
      <c r="A217" s="56">
        <v>41123</v>
      </c>
    </row>
    <row r="218" spans="1:1" x14ac:dyDescent="0.2">
      <c r="A218" s="56">
        <v>41124</v>
      </c>
    </row>
    <row r="219" spans="1:1" x14ac:dyDescent="0.2">
      <c r="A219" s="56">
        <v>41125</v>
      </c>
    </row>
    <row r="220" spans="1:1" x14ac:dyDescent="0.2">
      <c r="A220" s="56">
        <v>41126</v>
      </c>
    </row>
    <row r="221" spans="1:1" x14ac:dyDescent="0.2">
      <c r="A221" s="56">
        <v>41127</v>
      </c>
    </row>
    <row r="222" spans="1:1" x14ac:dyDescent="0.2">
      <c r="A222" s="56">
        <v>41128</v>
      </c>
    </row>
    <row r="223" spans="1:1" x14ac:dyDescent="0.2">
      <c r="A223" s="56">
        <v>41129</v>
      </c>
    </row>
    <row r="224" spans="1:1" x14ac:dyDescent="0.2">
      <c r="A224" s="56">
        <v>41130</v>
      </c>
    </row>
    <row r="225" spans="1:1" x14ac:dyDescent="0.2">
      <c r="A225" s="56">
        <v>41131</v>
      </c>
    </row>
    <row r="226" spans="1:1" x14ac:dyDescent="0.2">
      <c r="A226" s="56">
        <v>41132</v>
      </c>
    </row>
    <row r="227" spans="1:1" x14ac:dyDescent="0.2">
      <c r="A227" s="56">
        <v>41133</v>
      </c>
    </row>
    <row r="228" spans="1:1" x14ac:dyDescent="0.2">
      <c r="A228" s="56">
        <v>41134</v>
      </c>
    </row>
    <row r="229" spans="1:1" x14ac:dyDescent="0.2">
      <c r="A229" s="56">
        <v>41135</v>
      </c>
    </row>
    <row r="230" spans="1:1" x14ac:dyDescent="0.2">
      <c r="A230" s="56">
        <v>41136</v>
      </c>
    </row>
    <row r="231" spans="1:1" x14ac:dyDescent="0.2">
      <c r="A231" s="56">
        <v>41137</v>
      </c>
    </row>
    <row r="232" spans="1:1" x14ac:dyDescent="0.2">
      <c r="A232" s="56">
        <v>41138</v>
      </c>
    </row>
    <row r="233" spans="1:1" x14ac:dyDescent="0.2">
      <c r="A233" s="56">
        <v>41139</v>
      </c>
    </row>
    <row r="234" spans="1:1" x14ac:dyDescent="0.2">
      <c r="A234" s="56">
        <v>41140</v>
      </c>
    </row>
    <row r="235" spans="1:1" x14ac:dyDescent="0.2">
      <c r="A235" s="56">
        <v>41141</v>
      </c>
    </row>
    <row r="236" spans="1:1" x14ac:dyDescent="0.2">
      <c r="A236" s="56">
        <v>41142</v>
      </c>
    </row>
    <row r="237" spans="1:1" x14ac:dyDescent="0.2">
      <c r="A237" s="56">
        <v>41143</v>
      </c>
    </row>
    <row r="238" spans="1:1" x14ac:dyDescent="0.2">
      <c r="A238" s="56">
        <v>41144</v>
      </c>
    </row>
    <row r="239" spans="1:1" x14ac:dyDescent="0.2">
      <c r="A239" s="56">
        <v>41145</v>
      </c>
    </row>
    <row r="240" spans="1:1" x14ac:dyDescent="0.2">
      <c r="A240" s="56">
        <v>41146</v>
      </c>
    </row>
    <row r="241" spans="1:1" x14ac:dyDescent="0.2">
      <c r="A241" s="56">
        <v>41147</v>
      </c>
    </row>
    <row r="242" spans="1:1" x14ac:dyDescent="0.2">
      <c r="A242" s="56">
        <v>41148</v>
      </c>
    </row>
    <row r="243" spans="1:1" x14ac:dyDescent="0.2">
      <c r="A243" s="56">
        <v>41149</v>
      </c>
    </row>
    <row r="244" spans="1:1" x14ac:dyDescent="0.2">
      <c r="A244" s="56">
        <v>41150</v>
      </c>
    </row>
    <row r="245" spans="1:1" x14ac:dyDescent="0.2">
      <c r="A245" s="56">
        <v>41151</v>
      </c>
    </row>
    <row r="246" spans="1:1" x14ac:dyDescent="0.2">
      <c r="A246" s="56">
        <v>41152</v>
      </c>
    </row>
    <row r="247" spans="1:1" x14ac:dyDescent="0.2">
      <c r="A247" s="56">
        <v>41153</v>
      </c>
    </row>
    <row r="248" spans="1:1" x14ac:dyDescent="0.2">
      <c r="A248" s="56">
        <v>41154</v>
      </c>
    </row>
    <row r="249" spans="1:1" x14ac:dyDescent="0.2">
      <c r="A249" s="56">
        <v>41155</v>
      </c>
    </row>
    <row r="250" spans="1:1" x14ac:dyDescent="0.2">
      <c r="A250" s="56">
        <v>41156</v>
      </c>
    </row>
    <row r="251" spans="1:1" x14ac:dyDescent="0.2">
      <c r="A251" s="56">
        <v>41157</v>
      </c>
    </row>
    <row r="252" spans="1:1" x14ac:dyDescent="0.2">
      <c r="A252" s="56">
        <v>41158</v>
      </c>
    </row>
    <row r="253" spans="1:1" x14ac:dyDescent="0.2">
      <c r="A253" s="56">
        <v>41159</v>
      </c>
    </row>
    <row r="254" spans="1:1" x14ac:dyDescent="0.2">
      <c r="A254" s="56">
        <v>41160</v>
      </c>
    </row>
    <row r="255" spans="1:1" x14ac:dyDescent="0.2">
      <c r="A255" s="56">
        <v>41161</v>
      </c>
    </row>
    <row r="256" spans="1:1" x14ac:dyDescent="0.2">
      <c r="A256" s="56">
        <v>41162</v>
      </c>
    </row>
    <row r="257" spans="1:1" x14ac:dyDescent="0.2">
      <c r="A257" s="56">
        <v>41163</v>
      </c>
    </row>
    <row r="258" spans="1:1" x14ac:dyDescent="0.2">
      <c r="A258" s="56">
        <v>41164</v>
      </c>
    </row>
    <row r="259" spans="1:1" x14ac:dyDescent="0.2">
      <c r="A259" s="56">
        <v>41165</v>
      </c>
    </row>
    <row r="260" spans="1:1" x14ac:dyDescent="0.2">
      <c r="A260" s="56">
        <v>41166</v>
      </c>
    </row>
    <row r="261" spans="1:1" x14ac:dyDescent="0.2">
      <c r="A261" s="56">
        <v>41167</v>
      </c>
    </row>
    <row r="262" spans="1:1" x14ac:dyDescent="0.2">
      <c r="A262" s="56">
        <v>41168</v>
      </c>
    </row>
    <row r="263" spans="1:1" x14ac:dyDescent="0.2">
      <c r="A263" s="56">
        <v>41169</v>
      </c>
    </row>
    <row r="264" spans="1:1" x14ac:dyDescent="0.2">
      <c r="A264" s="56">
        <v>41170</v>
      </c>
    </row>
    <row r="265" spans="1:1" x14ac:dyDescent="0.2">
      <c r="A265" s="56">
        <v>41171</v>
      </c>
    </row>
    <row r="266" spans="1:1" x14ac:dyDescent="0.2">
      <c r="A266" s="56">
        <v>41172</v>
      </c>
    </row>
    <row r="267" spans="1:1" x14ac:dyDescent="0.2">
      <c r="A267" s="56">
        <v>41173</v>
      </c>
    </row>
    <row r="268" spans="1:1" x14ac:dyDescent="0.2">
      <c r="A268" s="56">
        <v>41174</v>
      </c>
    </row>
    <row r="269" spans="1:1" x14ac:dyDescent="0.2">
      <c r="A269" s="56">
        <v>41175</v>
      </c>
    </row>
    <row r="270" spans="1:1" x14ac:dyDescent="0.2">
      <c r="A270" s="56">
        <v>41176</v>
      </c>
    </row>
    <row r="271" spans="1:1" x14ac:dyDescent="0.2">
      <c r="A271" s="56">
        <v>41177</v>
      </c>
    </row>
    <row r="272" spans="1:1" x14ac:dyDescent="0.2">
      <c r="A272" s="56">
        <v>41178</v>
      </c>
    </row>
    <row r="273" spans="1:1" x14ac:dyDescent="0.2">
      <c r="A273" s="56">
        <v>41179</v>
      </c>
    </row>
    <row r="274" spans="1:1" x14ac:dyDescent="0.2">
      <c r="A274" s="56">
        <v>41180</v>
      </c>
    </row>
    <row r="275" spans="1:1" x14ac:dyDescent="0.2">
      <c r="A275" s="56">
        <v>41181</v>
      </c>
    </row>
    <row r="276" spans="1:1" x14ac:dyDescent="0.2">
      <c r="A276" s="56">
        <v>41182</v>
      </c>
    </row>
    <row r="277" spans="1:1" x14ac:dyDescent="0.2">
      <c r="A277" s="56">
        <v>41183</v>
      </c>
    </row>
    <row r="278" spans="1:1" x14ac:dyDescent="0.2">
      <c r="A278" s="56">
        <v>41184</v>
      </c>
    </row>
    <row r="279" spans="1:1" x14ac:dyDescent="0.2">
      <c r="A279" s="56">
        <v>41185</v>
      </c>
    </row>
    <row r="280" spans="1:1" x14ac:dyDescent="0.2">
      <c r="A280" s="56">
        <v>41186</v>
      </c>
    </row>
    <row r="281" spans="1:1" x14ac:dyDescent="0.2">
      <c r="A281" s="56">
        <v>41187</v>
      </c>
    </row>
    <row r="282" spans="1:1" x14ac:dyDescent="0.2">
      <c r="A282" s="56">
        <v>41188</v>
      </c>
    </row>
    <row r="283" spans="1:1" x14ac:dyDescent="0.2">
      <c r="A283" s="56">
        <v>41189</v>
      </c>
    </row>
    <row r="284" spans="1:1" x14ac:dyDescent="0.2">
      <c r="A284" s="56">
        <v>41190</v>
      </c>
    </row>
    <row r="285" spans="1:1" x14ac:dyDescent="0.2">
      <c r="A285" s="56">
        <v>41191</v>
      </c>
    </row>
    <row r="286" spans="1:1" x14ac:dyDescent="0.2">
      <c r="A286" s="56">
        <v>41192</v>
      </c>
    </row>
    <row r="287" spans="1:1" x14ac:dyDescent="0.2">
      <c r="A287" s="56">
        <v>41193</v>
      </c>
    </row>
    <row r="288" spans="1:1" x14ac:dyDescent="0.2">
      <c r="A288" s="56">
        <v>41194</v>
      </c>
    </row>
    <row r="289" spans="1:1" x14ac:dyDescent="0.2">
      <c r="A289" s="56">
        <v>41195</v>
      </c>
    </row>
    <row r="290" spans="1:1" x14ac:dyDescent="0.2">
      <c r="A290" s="56">
        <v>41196</v>
      </c>
    </row>
    <row r="291" spans="1:1" x14ac:dyDescent="0.2">
      <c r="A291" s="56">
        <v>41197</v>
      </c>
    </row>
    <row r="292" spans="1:1" x14ac:dyDescent="0.2">
      <c r="A292" s="56">
        <v>41198</v>
      </c>
    </row>
    <row r="293" spans="1:1" x14ac:dyDescent="0.2">
      <c r="A293" s="56">
        <v>41199</v>
      </c>
    </row>
    <row r="294" spans="1:1" x14ac:dyDescent="0.2">
      <c r="A294" s="56">
        <v>41200</v>
      </c>
    </row>
    <row r="295" spans="1:1" x14ac:dyDescent="0.2">
      <c r="A295" s="56">
        <v>41201</v>
      </c>
    </row>
    <row r="296" spans="1:1" x14ac:dyDescent="0.2">
      <c r="A296" s="56">
        <v>41202</v>
      </c>
    </row>
    <row r="297" spans="1:1" x14ac:dyDescent="0.2">
      <c r="A297" s="56">
        <v>41203</v>
      </c>
    </row>
    <row r="298" spans="1:1" x14ac:dyDescent="0.2">
      <c r="A298" s="56">
        <v>41204</v>
      </c>
    </row>
    <row r="299" spans="1:1" x14ac:dyDescent="0.2">
      <c r="A299" s="56">
        <v>41205</v>
      </c>
    </row>
    <row r="300" spans="1:1" x14ac:dyDescent="0.2">
      <c r="A300" s="56">
        <v>41206</v>
      </c>
    </row>
    <row r="301" spans="1:1" x14ac:dyDescent="0.2">
      <c r="A301" s="56">
        <v>41207</v>
      </c>
    </row>
    <row r="302" spans="1:1" x14ac:dyDescent="0.2">
      <c r="A302" s="56">
        <v>41208</v>
      </c>
    </row>
    <row r="303" spans="1:1" x14ac:dyDescent="0.2">
      <c r="A303" s="56">
        <v>41209</v>
      </c>
    </row>
    <row r="304" spans="1:1" x14ac:dyDescent="0.2">
      <c r="A304" s="56">
        <v>41210</v>
      </c>
    </row>
    <row r="305" spans="1:1" x14ac:dyDescent="0.2">
      <c r="A305" s="56">
        <v>41211</v>
      </c>
    </row>
    <row r="306" spans="1:1" x14ac:dyDescent="0.2">
      <c r="A306" s="56">
        <v>41212</v>
      </c>
    </row>
    <row r="307" spans="1:1" x14ac:dyDescent="0.2">
      <c r="A307" s="56">
        <v>41213</v>
      </c>
    </row>
    <row r="308" spans="1:1" x14ac:dyDescent="0.2">
      <c r="A308" s="56">
        <v>41214</v>
      </c>
    </row>
    <row r="309" spans="1:1" x14ac:dyDescent="0.2">
      <c r="A309" s="56">
        <v>41215</v>
      </c>
    </row>
    <row r="310" spans="1:1" x14ac:dyDescent="0.2">
      <c r="A310" s="56">
        <v>41216</v>
      </c>
    </row>
    <row r="311" spans="1:1" x14ac:dyDescent="0.2">
      <c r="A311" s="56">
        <v>41217</v>
      </c>
    </row>
    <row r="312" spans="1:1" x14ac:dyDescent="0.2">
      <c r="A312" s="56">
        <v>41218</v>
      </c>
    </row>
    <row r="313" spans="1:1" x14ac:dyDescent="0.2">
      <c r="A313" s="56">
        <v>41219</v>
      </c>
    </row>
    <row r="314" spans="1:1" x14ac:dyDescent="0.2">
      <c r="A314" s="56">
        <v>41220</v>
      </c>
    </row>
    <row r="315" spans="1:1" x14ac:dyDescent="0.2">
      <c r="A315" s="56">
        <v>41221</v>
      </c>
    </row>
    <row r="316" spans="1:1" x14ac:dyDescent="0.2">
      <c r="A316" s="56">
        <v>41222</v>
      </c>
    </row>
    <row r="317" spans="1:1" x14ac:dyDescent="0.2">
      <c r="A317" s="56">
        <v>41223</v>
      </c>
    </row>
    <row r="318" spans="1:1" x14ac:dyDescent="0.2">
      <c r="A318" s="56">
        <v>41224</v>
      </c>
    </row>
    <row r="319" spans="1:1" x14ac:dyDescent="0.2">
      <c r="A319" s="56">
        <v>41225</v>
      </c>
    </row>
    <row r="320" spans="1:1" x14ac:dyDescent="0.2">
      <c r="A320" s="56">
        <v>41226</v>
      </c>
    </row>
    <row r="321" spans="1:1" x14ac:dyDescent="0.2">
      <c r="A321" s="56">
        <v>41227</v>
      </c>
    </row>
    <row r="322" spans="1:1" x14ac:dyDescent="0.2">
      <c r="A322" s="56">
        <v>41228</v>
      </c>
    </row>
    <row r="323" spans="1:1" x14ac:dyDescent="0.2">
      <c r="A323" s="56">
        <v>41229</v>
      </c>
    </row>
    <row r="324" spans="1:1" x14ac:dyDescent="0.2">
      <c r="A324" s="56">
        <v>41230</v>
      </c>
    </row>
    <row r="325" spans="1:1" x14ac:dyDescent="0.2">
      <c r="A325" s="56">
        <v>41231</v>
      </c>
    </row>
    <row r="326" spans="1:1" x14ac:dyDescent="0.2">
      <c r="A326" s="56">
        <v>41232</v>
      </c>
    </row>
    <row r="327" spans="1:1" x14ac:dyDescent="0.2">
      <c r="A327" s="56">
        <v>41233</v>
      </c>
    </row>
    <row r="328" spans="1:1" x14ac:dyDescent="0.2">
      <c r="A328" s="56">
        <v>41234</v>
      </c>
    </row>
    <row r="329" spans="1:1" x14ac:dyDescent="0.2">
      <c r="A329" s="56">
        <v>41235</v>
      </c>
    </row>
    <row r="330" spans="1:1" x14ac:dyDescent="0.2">
      <c r="A330" s="56">
        <v>41236</v>
      </c>
    </row>
    <row r="331" spans="1:1" x14ac:dyDescent="0.2">
      <c r="A331" s="56">
        <v>41237</v>
      </c>
    </row>
    <row r="332" spans="1:1" x14ac:dyDescent="0.2">
      <c r="A332" s="56">
        <v>41238</v>
      </c>
    </row>
    <row r="333" spans="1:1" x14ac:dyDescent="0.2">
      <c r="A333" s="56">
        <v>41239</v>
      </c>
    </row>
    <row r="334" spans="1:1" x14ac:dyDescent="0.2">
      <c r="A334" s="56">
        <v>41240</v>
      </c>
    </row>
    <row r="335" spans="1:1" x14ac:dyDescent="0.2">
      <c r="A335" s="56">
        <v>41241</v>
      </c>
    </row>
    <row r="336" spans="1:1" x14ac:dyDescent="0.2">
      <c r="A336" s="56">
        <v>41242</v>
      </c>
    </row>
    <row r="337" spans="1:1" x14ac:dyDescent="0.2">
      <c r="A337" s="56">
        <v>41243</v>
      </c>
    </row>
    <row r="338" spans="1:1" x14ac:dyDescent="0.2">
      <c r="A338" s="56">
        <v>41244</v>
      </c>
    </row>
    <row r="339" spans="1:1" x14ac:dyDescent="0.2">
      <c r="A339" s="56">
        <v>41245</v>
      </c>
    </row>
    <row r="340" spans="1:1" x14ac:dyDescent="0.2">
      <c r="A340" s="56">
        <v>41246</v>
      </c>
    </row>
    <row r="341" spans="1:1" x14ac:dyDescent="0.2">
      <c r="A341" s="56">
        <v>41247</v>
      </c>
    </row>
    <row r="342" spans="1:1" x14ac:dyDescent="0.2">
      <c r="A342" s="56">
        <v>41248</v>
      </c>
    </row>
    <row r="343" spans="1:1" x14ac:dyDescent="0.2">
      <c r="A343" s="56">
        <v>41249</v>
      </c>
    </row>
    <row r="344" spans="1:1" x14ac:dyDescent="0.2">
      <c r="A344" s="56">
        <v>41250</v>
      </c>
    </row>
    <row r="345" spans="1:1" x14ac:dyDescent="0.2">
      <c r="A345" s="56">
        <v>41251</v>
      </c>
    </row>
    <row r="346" spans="1:1" x14ac:dyDescent="0.2">
      <c r="A346" s="56">
        <v>41252</v>
      </c>
    </row>
    <row r="347" spans="1:1" x14ac:dyDescent="0.2">
      <c r="A347" s="56">
        <v>41253</v>
      </c>
    </row>
    <row r="348" spans="1:1" x14ac:dyDescent="0.2">
      <c r="A348" s="56">
        <v>41254</v>
      </c>
    </row>
    <row r="349" spans="1:1" x14ac:dyDescent="0.2">
      <c r="A349" s="56">
        <v>41255</v>
      </c>
    </row>
    <row r="350" spans="1:1" x14ac:dyDescent="0.2">
      <c r="A350" s="56">
        <v>41256</v>
      </c>
    </row>
    <row r="351" spans="1:1" x14ac:dyDescent="0.2">
      <c r="A351" s="56">
        <v>41257</v>
      </c>
    </row>
    <row r="352" spans="1:1" x14ac:dyDescent="0.2">
      <c r="A352" s="56">
        <v>41258</v>
      </c>
    </row>
    <row r="353" spans="1:1" x14ac:dyDescent="0.2">
      <c r="A353" s="56">
        <v>41259</v>
      </c>
    </row>
    <row r="354" spans="1:1" x14ac:dyDescent="0.2">
      <c r="A354" s="56">
        <v>41260</v>
      </c>
    </row>
    <row r="355" spans="1:1" x14ac:dyDescent="0.2">
      <c r="A355" s="56">
        <v>41261</v>
      </c>
    </row>
    <row r="356" spans="1:1" x14ac:dyDescent="0.2">
      <c r="A356" s="56">
        <v>41262</v>
      </c>
    </row>
    <row r="357" spans="1:1" x14ac:dyDescent="0.2">
      <c r="A357" s="56">
        <v>41263</v>
      </c>
    </row>
    <row r="358" spans="1:1" x14ac:dyDescent="0.2">
      <c r="A358" s="56">
        <v>41264</v>
      </c>
    </row>
    <row r="359" spans="1:1" x14ac:dyDescent="0.2">
      <c r="A359" s="56">
        <v>41265</v>
      </c>
    </row>
    <row r="360" spans="1:1" x14ac:dyDescent="0.2">
      <c r="A360" s="56">
        <v>41266</v>
      </c>
    </row>
    <row r="361" spans="1:1" x14ac:dyDescent="0.2">
      <c r="A361" s="56">
        <v>41267</v>
      </c>
    </row>
    <row r="362" spans="1:1" x14ac:dyDescent="0.2">
      <c r="A362" s="56">
        <v>41268</v>
      </c>
    </row>
    <row r="363" spans="1:1" x14ac:dyDescent="0.2">
      <c r="A363" s="56">
        <v>41269</v>
      </c>
    </row>
    <row r="364" spans="1:1" x14ac:dyDescent="0.2">
      <c r="A364" s="56">
        <v>41270</v>
      </c>
    </row>
    <row r="365" spans="1:1" x14ac:dyDescent="0.2">
      <c r="A365" s="56">
        <v>41271</v>
      </c>
    </row>
    <row r="366" spans="1:1" x14ac:dyDescent="0.2">
      <c r="A366" s="56">
        <v>41272</v>
      </c>
    </row>
    <row r="367" spans="1:1" x14ac:dyDescent="0.2">
      <c r="A367" s="56">
        <v>41273</v>
      </c>
    </row>
    <row r="368" spans="1:1" x14ac:dyDescent="0.2">
      <c r="A368" s="56">
        <v>41274</v>
      </c>
    </row>
    <row r="369" spans="1:1" x14ac:dyDescent="0.2">
      <c r="A369" s="56">
        <v>41275</v>
      </c>
    </row>
    <row r="370" spans="1:1" x14ac:dyDescent="0.2">
      <c r="A370" s="56">
        <v>41276</v>
      </c>
    </row>
    <row r="371" spans="1:1" x14ac:dyDescent="0.2">
      <c r="A371" s="56">
        <v>41277</v>
      </c>
    </row>
    <row r="372" spans="1:1" x14ac:dyDescent="0.2">
      <c r="A372" s="56">
        <v>41278</v>
      </c>
    </row>
    <row r="373" spans="1:1" x14ac:dyDescent="0.2">
      <c r="A373" s="56">
        <v>41279</v>
      </c>
    </row>
    <row r="374" spans="1:1" x14ac:dyDescent="0.2">
      <c r="A374" s="56">
        <v>41280</v>
      </c>
    </row>
    <row r="375" spans="1:1" x14ac:dyDescent="0.2">
      <c r="A375" s="56">
        <v>41281</v>
      </c>
    </row>
    <row r="376" spans="1:1" x14ac:dyDescent="0.2">
      <c r="A376" s="56">
        <v>41282</v>
      </c>
    </row>
    <row r="377" spans="1:1" x14ac:dyDescent="0.2">
      <c r="A377" s="56">
        <v>41283</v>
      </c>
    </row>
    <row r="378" spans="1:1" x14ac:dyDescent="0.2">
      <c r="A378" s="56">
        <v>41284</v>
      </c>
    </row>
    <row r="379" spans="1:1" x14ac:dyDescent="0.2">
      <c r="A379" s="56">
        <v>41285</v>
      </c>
    </row>
    <row r="380" spans="1:1" x14ac:dyDescent="0.2">
      <c r="A380" s="56">
        <v>41286</v>
      </c>
    </row>
    <row r="381" spans="1:1" x14ac:dyDescent="0.2">
      <c r="A381" s="56">
        <v>41287</v>
      </c>
    </row>
    <row r="382" spans="1:1" x14ac:dyDescent="0.2">
      <c r="A382" s="56">
        <v>41288</v>
      </c>
    </row>
    <row r="383" spans="1:1" x14ac:dyDescent="0.2">
      <c r="A383" s="56">
        <v>41289</v>
      </c>
    </row>
    <row r="384" spans="1:1" x14ac:dyDescent="0.2">
      <c r="A384" s="56">
        <v>41290</v>
      </c>
    </row>
    <row r="385" spans="1:1" x14ac:dyDescent="0.2">
      <c r="A385" s="56">
        <v>41291</v>
      </c>
    </row>
    <row r="386" spans="1:1" x14ac:dyDescent="0.2">
      <c r="A386" s="56">
        <v>41292</v>
      </c>
    </row>
    <row r="387" spans="1:1" x14ac:dyDescent="0.2">
      <c r="A387" s="56">
        <v>41293</v>
      </c>
    </row>
    <row r="388" spans="1:1" x14ac:dyDescent="0.2">
      <c r="A388" s="56">
        <v>41294</v>
      </c>
    </row>
    <row r="389" spans="1:1" x14ac:dyDescent="0.2">
      <c r="A389" s="56">
        <v>41295</v>
      </c>
    </row>
    <row r="390" spans="1:1" x14ac:dyDescent="0.2">
      <c r="A390" s="56">
        <v>41296</v>
      </c>
    </row>
    <row r="391" spans="1:1" x14ac:dyDescent="0.2">
      <c r="A391" s="56">
        <v>41297</v>
      </c>
    </row>
    <row r="392" spans="1:1" x14ac:dyDescent="0.2">
      <c r="A392" s="56">
        <v>41298</v>
      </c>
    </row>
    <row r="393" spans="1:1" x14ac:dyDescent="0.2">
      <c r="A393" s="56">
        <v>41299</v>
      </c>
    </row>
    <row r="394" spans="1:1" x14ac:dyDescent="0.2">
      <c r="A394" s="56">
        <v>41300</v>
      </c>
    </row>
    <row r="395" spans="1:1" x14ac:dyDescent="0.2">
      <c r="A395" s="56">
        <v>41301</v>
      </c>
    </row>
    <row r="396" spans="1:1" x14ac:dyDescent="0.2">
      <c r="A396" s="56">
        <v>41302</v>
      </c>
    </row>
    <row r="397" spans="1:1" x14ac:dyDescent="0.2">
      <c r="A397" s="56">
        <v>41303</v>
      </c>
    </row>
    <row r="398" spans="1:1" x14ac:dyDescent="0.2">
      <c r="A398" s="56">
        <v>41304</v>
      </c>
    </row>
    <row r="399" spans="1:1" x14ac:dyDescent="0.2">
      <c r="A399" s="56">
        <v>41305</v>
      </c>
    </row>
    <row r="400" spans="1:1" x14ac:dyDescent="0.2">
      <c r="A400" s="56">
        <v>41306</v>
      </c>
    </row>
    <row r="401" spans="1:1" x14ac:dyDescent="0.2">
      <c r="A401" s="56">
        <v>41307</v>
      </c>
    </row>
    <row r="402" spans="1:1" x14ac:dyDescent="0.2">
      <c r="A402" s="56">
        <v>41308</v>
      </c>
    </row>
    <row r="403" spans="1:1" x14ac:dyDescent="0.2">
      <c r="A403" s="56">
        <v>41309</v>
      </c>
    </row>
    <row r="404" spans="1:1" x14ac:dyDescent="0.2">
      <c r="A404" s="56">
        <v>41310</v>
      </c>
    </row>
    <row r="405" spans="1:1" x14ac:dyDescent="0.2">
      <c r="A405" s="56">
        <v>41311</v>
      </c>
    </row>
    <row r="406" spans="1:1" x14ac:dyDescent="0.2">
      <c r="A406" s="56">
        <v>41312</v>
      </c>
    </row>
    <row r="407" spans="1:1" x14ac:dyDescent="0.2">
      <c r="A407" s="56">
        <v>41313</v>
      </c>
    </row>
    <row r="408" spans="1:1" x14ac:dyDescent="0.2">
      <c r="A408" s="56">
        <v>41314</v>
      </c>
    </row>
    <row r="409" spans="1:1" x14ac:dyDescent="0.2">
      <c r="A409" s="56">
        <v>41315</v>
      </c>
    </row>
    <row r="410" spans="1:1" x14ac:dyDescent="0.2">
      <c r="A410" s="56">
        <v>41316</v>
      </c>
    </row>
    <row r="411" spans="1:1" x14ac:dyDescent="0.2">
      <c r="A411" s="56">
        <v>41317</v>
      </c>
    </row>
    <row r="412" spans="1:1" x14ac:dyDescent="0.2">
      <c r="A412" s="56">
        <v>41318</v>
      </c>
    </row>
    <row r="413" spans="1:1" x14ac:dyDescent="0.2">
      <c r="A413" s="56">
        <v>41319</v>
      </c>
    </row>
    <row r="414" spans="1:1" x14ac:dyDescent="0.2">
      <c r="A414" s="56">
        <v>41320</v>
      </c>
    </row>
    <row r="415" spans="1:1" x14ac:dyDescent="0.2">
      <c r="A415" s="56">
        <v>41321</v>
      </c>
    </row>
    <row r="416" spans="1:1" x14ac:dyDescent="0.2">
      <c r="A416" s="56">
        <v>41322</v>
      </c>
    </row>
    <row r="417" spans="1:1" x14ac:dyDescent="0.2">
      <c r="A417" s="56">
        <v>41323</v>
      </c>
    </row>
    <row r="418" spans="1:1" x14ac:dyDescent="0.2">
      <c r="A418" s="56">
        <v>41324</v>
      </c>
    </row>
    <row r="419" spans="1:1" x14ac:dyDescent="0.2">
      <c r="A419" s="56">
        <v>41325</v>
      </c>
    </row>
    <row r="420" spans="1:1" x14ac:dyDescent="0.2">
      <c r="A420" s="56">
        <v>41326</v>
      </c>
    </row>
    <row r="421" spans="1:1" x14ac:dyDescent="0.2">
      <c r="A421" s="56">
        <v>41327</v>
      </c>
    </row>
    <row r="422" spans="1:1" x14ac:dyDescent="0.2">
      <c r="A422" s="56">
        <v>41328</v>
      </c>
    </row>
    <row r="423" spans="1:1" x14ac:dyDescent="0.2">
      <c r="A423" s="56">
        <v>41329</v>
      </c>
    </row>
    <row r="424" spans="1:1" x14ac:dyDescent="0.2">
      <c r="A424" s="56">
        <v>41330</v>
      </c>
    </row>
    <row r="425" spans="1:1" x14ac:dyDescent="0.2">
      <c r="A425" s="56">
        <v>41331</v>
      </c>
    </row>
    <row r="426" spans="1:1" x14ac:dyDescent="0.2">
      <c r="A426" s="56">
        <v>41332</v>
      </c>
    </row>
    <row r="427" spans="1:1" x14ac:dyDescent="0.2">
      <c r="A427" s="56">
        <v>41333</v>
      </c>
    </row>
    <row r="428" spans="1:1" x14ac:dyDescent="0.2">
      <c r="A428" s="56">
        <v>41334</v>
      </c>
    </row>
    <row r="429" spans="1:1" x14ac:dyDescent="0.2">
      <c r="A429" s="56">
        <v>41335</v>
      </c>
    </row>
    <row r="430" spans="1:1" x14ac:dyDescent="0.2">
      <c r="A430" s="56">
        <v>41336</v>
      </c>
    </row>
    <row r="431" spans="1:1" x14ac:dyDescent="0.2">
      <c r="A431" s="56">
        <v>41337</v>
      </c>
    </row>
    <row r="432" spans="1:1" x14ac:dyDescent="0.2">
      <c r="A432" s="56">
        <v>41338</v>
      </c>
    </row>
    <row r="433" spans="1:1" x14ac:dyDescent="0.2">
      <c r="A433" s="56">
        <v>41339</v>
      </c>
    </row>
    <row r="434" spans="1:1" x14ac:dyDescent="0.2">
      <c r="A434" s="56">
        <v>41340</v>
      </c>
    </row>
    <row r="435" spans="1:1" x14ac:dyDescent="0.2">
      <c r="A435" s="56">
        <v>41341</v>
      </c>
    </row>
    <row r="436" spans="1:1" x14ac:dyDescent="0.2">
      <c r="A436" s="56">
        <v>41342</v>
      </c>
    </row>
    <row r="437" spans="1:1" x14ac:dyDescent="0.2">
      <c r="A437" s="56">
        <v>41343</v>
      </c>
    </row>
    <row r="438" spans="1:1" x14ac:dyDescent="0.2">
      <c r="A438" s="56">
        <v>41344</v>
      </c>
    </row>
    <row r="439" spans="1:1" x14ac:dyDescent="0.2">
      <c r="A439" s="56">
        <v>41345</v>
      </c>
    </row>
    <row r="440" spans="1:1" x14ac:dyDescent="0.2">
      <c r="A440" s="56">
        <v>41346</v>
      </c>
    </row>
    <row r="441" spans="1:1" x14ac:dyDescent="0.2">
      <c r="A441" s="56">
        <v>41347</v>
      </c>
    </row>
    <row r="442" spans="1:1" x14ac:dyDescent="0.2">
      <c r="A442" s="56">
        <v>41348</v>
      </c>
    </row>
    <row r="443" spans="1:1" x14ac:dyDescent="0.2">
      <c r="A443" s="56">
        <v>41349</v>
      </c>
    </row>
    <row r="444" spans="1:1" x14ac:dyDescent="0.2">
      <c r="A444" s="56">
        <v>41350</v>
      </c>
    </row>
    <row r="445" spans="1:1" x14ac:dyDescent="0.2">
      <c r="A445" s="56">
        <v>41351</v>
      </c>
    </row>
    <row r="446" spans="1:1" x14ac:dyDescent="0.2">
      <c r="A446" s="56">
        <v>41352</v>
      </c>
    </row>
    <row r="447" spans="1:1" x14ac:dyDescent="0.2">
      <c r="A447" s="56">
        <v>41353</v>
      </c>
    </row>
    <row r="448" spans="1:1" x14ac:dyDescent="0.2">
      <c r="A448" s="56">
        <v>41354</v>
      </c>
    </row>
    <row r="449" spans="1:1" x14ac:dyDescent="0.2">
      <c r="A449" s="56">
        <v>41355</v>
      </c>
    </row>
    <row r="450" spans="1:1" x14ac:dyDescent="0.2">
      <c r="A450" s="56">
        <v>41356</v>
      </c>
    </row>
    <row r="451" spans="1:1" x14ac:dyDescent="0.2">
      <c r="A451" s="56">
        <v>41357</v>
      </c>
    </row>
    <row r="452" spans="1:1" x14ac:dyDescent="0.2">
      <c r="A452" s="56">
        <v>41358</v>
      </c>
    </row>
    <row r="453" spans="1:1" x14ac:dyDescent="0.2">
      <c r="A453" s="56">
        <v>41359</v>
      </c>
    </row>
    <row r="454" spans="1:1" x14ac:dyDescent="0.2">
      <c r="A454" s="56">
        <v>41360</v>
      </c>
    </row>
    <row r="455" spans="1:1" x14ac:dyDescent="0.2">
      <c r="A455" s="56">
        <v>41361</v>
      </c>
    </row>
    <row r="456" spans="1:1" x14ac:dyDescent="0.2">
      <c r="A456" s="56">
        <v>41362</v>
      </c>
    </row>
    <row r="457" spans="1:1" x14ac:dyDescent="0.2">
      <c r="A457" s="56">
        <v>41363</v>
      </c>
    </row>
    <row r="458" spans="1:1" x14ac:dyDescent="0.2">
      <c r="A458" s="56">
        <v>41364</v>
      </c>
    </row>
    <row r="459" spans="1:1" x14ac:dyDescent="0.2">
      <c r="A459" s="56">
        <v>41365</v>
      </c>
    </row>
    <row r="460" spans="1:1" x14ac:dyDescent="0.2">
      <c r="A460" s="56">
        <v>41366</v>
      </c>
    </row>
    <row r="461" spans="1:1" x14ac:dyDescent="0.2">
      <c r="A461" s="56">
        <v>41367</v>
      </c>
    </row>
    <row r="462" spans="1:1" x14ac:dyDescent="0.2">
      <c r="A462" s="56">
        <v>41368</v>
      </c>
    </row>
    <row r="463" spans="1:1" x14ac:dyDescent="0.2">
      <c r="A463" s="56">
        <v>41369</v>
      </c>
    </row>
    <row r="464" spans="1:1" x14ac:dyDescent="0.2">
      <c r="A464" s="56">
        <v>41370</v>
      </c>
    </row>
    <row r="465" spans="1:1" x14ac:dyDescent="0.2">
      <c r="A465" s="56">
        <v>41371</v>
      </c>
    </row>
    <row r="466" spans="1:1" x14ac:dyDescent="0.2">
      <c r="A466" s="56">
        <v>41372</v>
      </c>
    </row>
    <row r="467" spans="1:1" x14ac:dyDescent="0.2">
      <c r="A467" s="56">
        <v>41373</v>
      </c>
    </row>
    <row r="468" spans="1:1" x14ac:dyDescent="0.2">
      <c r="A468" s="56">
        <v>41374</v>
      </c>
    </row>
    <row r="469" spans="1:1" x14ac:dyDescent="0.2">
      <c r="A469" s="56">
        <v>41375</v>
      </c>
    </row>
    <row r="470" spans="1:1" x14ac:dyDescent="0.2">
      <c r="A470" s="56">
        <v>41376</v>
      </c>
    </row>
    <row r="471" spans="1:1" x14ac:dyDescent="0.2">
      <c r="A471" s="56">
        <v>41377</v>
      </c>
    </row>
    <row r="472" spans="1:1" x14ac:dyDescent="0.2">
      <c r="A472" s="56">
        <v>41378</v>
      </c>
    </row>
    <row r="473" spans="1:1" x14ac:dyDescent="0.2">
      <c r="A473" s="56">
        <v>41379</v>
      </c>
    </row>
    <row r="474" spans="1:1" x14ac:dyDescent="0.2">
      <c r="A474" s="56">
        <v>41380</v>
      </c>
    </row>
    <row r="475" spans="1:1" x14ac:dyDescent="0.2">
      <c r="A475" s="56">
        <v>41381</v>
      </c>
    </row>
    <row r="476" spans="1:1" x14ac:dyDescent="0.2">
      <c r="A476" s="56">
        <v>41382</v>
      </c>
    </row>
    <row r="477" spans="1:1" x14ac:dyDescent="0.2">
      <c r="A477" s="56">
        <v>41383</v>
      </c>
    </row>
    <row r="478" spans="1:1" x14ac:dyDescent="0.2">
      <c r="A478" s="56">
        <v>41384</v>
      </c>
    </row>
    <row r="479" spans="1:1" x14ac:dyDescent="0.2">
      <c r="A479" s="56">
        <v>41385</v>
      </c>
    </row>
    <row r="480" spans="1:1" x14ac:dyDescent="0.2">
      <c r="A480" s="56">
        <v>41386</v>
      </c>
    </row>
    <row r="481" spans="1:1" x14ac:dyDescent="0.2">
      <c r="A481" s="56">
        <v>41387</v>
      </c>
    </row>
    <row r="482" spans="1:1" x14ac:dyDescent="0.2">
      <c r="A482" s="56">
        <v>41388</v>
      </c>
    </row>
    <row r="483" spans="1:1" x14ac:dyDescent="0.2">
      <c r="A483" s="56">
        <v>41389</v>
      </c>
    </row>
    <row r="484" spans="1:1" x14ac:dyDescent="0.2">
      <c r="A484" s="56">
        <v>41390</v>
      </c>
    </row>
    <row r="485" spans="1:1" x14ac:dyDescent="0.2">
      <c r="A485" s="56">
        <v>41391</v>
      </c>
    </row>
    <row r="486" spans="1:1" x14ac:dyDescent="0.2">
      <c r="A486" s="56">
        <v>41392</v>
      </c>
    </row>
    <row r="487" spans="1:1" x14ac:dyDescent="0.2">
      <c r="A487" s="56">
        <v>41393</v>
      </c>
    </row>
    <row r="488" spans="1:1" x14ac:dyDescent="0.2">
      <c r="A488" s="56">
        <v>41394</v>
      </c>
    </row>
    <row r="489" spans="1:1" x14ac:dyDescent="0.2">
      <c r="A489" s="56">
        <v>41395</v>
      </c>
    </row>
    <row r="490" spans="1:1" x14ac:dyDescent="0.2">
      <c r="A490" s="56">
        <v>41396</v>
      </c>
    </row>
    <row r="491" spans="1:1" x14ac:dyDescent="0.2">
      <c r="A491" s="56">
        <v>41397</v>
      </c>
    </row>
    <row r="492" spans="1:1" x14ac:dyDescent="0.2">
      <c r="A492" s="56">
        <v>41398</v>
      </c>
    </row>
    <row r="493" spans="1:1" x14ac:dyDescent="0.2">
      <c r="A493" s="56">
        <v>41399</v>
      </c>
    </row>
    <row r="494" spans="1:1" x14ac:dyDescent="0.2">
      <c r="A494" s="56">
        <v>41400</v>
      </c>
    </row>
    <row r="495" spans="1:1" x14ac:dyDescent="0.2">
      <c r="A495" s="56">
        <v>41401</v>
      </c>
    </row>
    <row r="496" spans="1:1" x14ac:dyDescent="0.2">
      <c r="A496" s="56">
        <v>41402</v>
      </c>
    </row>
    <row r="497" spans="1:1" x14ac:dyDescent="0.2">
      <c r="A497" s="56">
        <v>41403</v>
      </c>
    </row>
    <row r="498" spans="1:1" x14ac:dyDescent="0.2">
      <c r="A498" s="56">
        <v>41404</v>
      </c>
    </row>
    <row r="499" spans="1:1" x14ac:dyDescent="0.2">
      <c r="A499" s="56">
        <v>41405</v>
      </c>
    </row>
    <row r="500" spans="1:1" x14ac:dyDescent="0.2">
      <c r="A500" s="56">
        <v>41406</v>
      </c>
    </row>
    <row r="501" spans="1:1" x14ac:dyDescent="0.2">
      <c r="A501" s="56">
        <v>41407</v>
      </c>
    </row>
    <row r="502" spans="1:1" x14ac:dyDescent="0.2">
      <c r="A502" s="56">
        <v>41408</v>
      </c>
    </row>
    <row r="503" spans="1:1" x14ac:dyDescent="0.2">
      <c r="A503" s="56">
        <v>41409</v>
      </c>
    </row>
    <row r="504" spans="1:1" x14ac:dyDescent="0.2">
      <c r="A504" s="56">
        <v>41410</v>
      </c>
    </row>
    <row r="505" spans="1:1" x14ac:dyDescent="0.2">
      <c r="A505" s="56">
        <v>41411</v>
      </c>
    </row>
    <row r="506" spans="1:1" x14ac:dyDescent="0.2">
      <c r="A506" s="56">
        <v>41412</v>
      </c>
    </row>
    <row r="507" spans="1:1" x14ac:dyDescent="0.2">
      <c r="A507" s="56">
        <v>41413</v>
      </c>
    </row>
    <row r="508" spans="1:1" x14ac:dyDescent="0.2">
      <c r="A508" s="56">
        <v>41414</v>
      </c>
    </row>
    <row r="509" spans="1:1" x14ac:dyDescent="0.2">
      <c r="A509" s="56">
        <v>41415</v>
      </c>
    </row>
    <row r="510" spans="1:1" x14ac:dyDescent="0.2">
      <c r="A510" s="56">
        <v>41416</v>
      </c>
    </row>
    <row r="511" spans="1:1" x14ac:dyDescent="0.2">
      <c r="A511" s="56">
        <v>41417</v>
      </c>
    </row>
    <row r="512" spans="1:1" x14ac:dyDescent="0.2">
      <c r="A512" s="56">
        <v>41418</v>
      </c>
    </row>
    <row r="513" spans="1:1" x14ac:dyDescent="0.2">
      <c r="A513" s="56">
        <v>41419</v>
      </c>
    </row>
    <row r="514" spans="1:1" x14ac:dyDescent="0.2">
      <c r="A514" s="56">
        <v>41420</v>
      </c>
    </row>
    <row r="515" spans="1:1" x14ac:dyDescent="0.2">
      <c r="A515" s="56">
        <v>41421</v>
      </c>
    </row>
    <row r="516" spans="1:1" x14ac:dyDescent="0.2">
      <c r="A516" s="56">
        <v>41422</v>
      </c>
    </row>
    <row r="517" spans="1:1" x14ac:dyDescent="0.2">
      <c r="A517" s="56">
        <v>41423</v>
      </c>
    </row>
    <row r="518" spans="1:1" x14ac:dyDescent="0.2">
      <c r="A518" s="56">
        <v>41424</v>
      </c>
    </row>
    <row r="519" spans="1:1" x14ac:dyDescent="0.2">
      <c r="A519" s="56">
        <v>41425</v>
      </c>
    </row>
    <row r="520" spans="1:1" x14ac:dyDescent="0.2">
      <c r="A520" s="56">
        <v>41426</v>
      </c>
    </row>
    <row r="521" spans="1:1" x14ac:dyDescent="0.2">
      <c r="A521" s="56">
        <v>41427</v>
      </c>
    </row>
    <row r="522" spans="1:1" x14ac:dyDescent="0.2">
      <c r="A522" s="56">
        <v>41428</v>
      </c>
    </row>
    <row r="523" spans="1:1" x14ac:dyDescent="0.2">
      <c r="A523" s="56">
        <v>41429</v>
      </c>
    </row>
    <row r="524" spans="1:1" x14ac:dyDescent="0.2">
      <c r="A524" s="56">
        <v>41430</v>
      </c>
    </row>
    <row r="525" spans="1:1" x14ac:dyDescent="0.2">
      <c r="A525" s="56">
        <v>41431</v>
      </c>
    </row>
    <row r="526" spans="1:1" x14ac:dyDescent="0.2">
      <c r="A526" s="56">
        <v>41432</v>
      </c>
    </row>
    <row r="527" spans="1:1" x14ac:dyDescent="0.2">
      <c r="A527" s="56">
        <v>41433</v>
      </c>
    </row>
    <row r="528" spans="1:1" x14ac:dyDescent="0.2">
      <c r="A528" s="56">
        <v>41434</v>
      </c>
    </row>
    <row r="529" spans="1:1" x14ac:dyDescent="0.2">
      <c r="A529" s="56">
        <v>41435</v>
      </c>
    </row>
    <row r="530" spans="1:1" x14ac:dyDescent="0.2">
      <c r="A530" s="56">
        <v>41436</v>
      </c>
    </row>
    <row r="531" spans="1:1" x14ac:dyDescent="0.2">
      <c r="A531" s="56">
        <v>41437</v>
      </c>
    </row>
    <row r="532" spans="1:1" x14ac:dyDescent="0.2">
      <c r="A532" s="56">
        <v>41438</v>
      </c>
    </row>
    <row r="533" spans="1:1" x14ac:dyDescent="0.2">
      <c r="A533" s="56">
        <v>41439</v>
      </c>
    </row>
    <row r="534" spans="1:1" x14ac:dyDescent="0.2">
      <c r="A534" s="56">
        <v>41440</v>
      </c>
    </row>
    <row r="535" spans="1:1" x14ac:dyDescent="0.2">
      <c r="A535" s="56">
        <v>41441</v>
      </c>
    </row>
    <row r="536" spans="1:1" x14ac:dyDescent="0.2">
      <c r="A536" s="56">
        <v>41442</v>
      </c>
    </row>
    <row r="537" spans="1:1" x14ac:dyDescent="0.2">
      <c r="A537" s="56">
        <v>41443</v>
      </c>
    </row>
    <row r="538" spans="1:1" x14ac:dyDescent="0.2">
      <c r="A538" s="56">
        <v>41444</v>
      </c>
    </row>
    <row r="539" spans="1:1" x14ac:dyDescent="0.2">
      <c r="A539" s="56">
        <v>41445</v>
      </c>
    </row>
    <row r="540" spans="1:1" x14ac:dyDescent="0.2">
      <c r="A540" s="56">
        <v>41446</v>
      </c>
    </row>
    <row r="541" spans="1:1" x14ac:dyDescent="0.2">
      <c r="A541" s="56">
        <v>41447</v>
      </c>
    </row>
    <row r="542" spans="1:1" x14ac:dyDescent="0.2">
      <c r="A542" s="56">
        <v>41448</v>
      </c>
    </row>
    <row r="543" spans="1:1" x14ac:dyDescent="0.2">
      <c r="A543" s="56">
        <v>41449</v>
      </c>
    </row>
    <row r="544" spans="1:1" x14ac:dyDescent="0.2">
      <c r="A544" s="56">
        <v>41450</v>
      </c>
    </row>
    <row r="545" spans="1:1" x14ac:dyDescent="0.2">
      <c r="A545" s="56">
        <v>41451</v>
      </c>
    </row>
    <row r="546" spans="1:1" x14ac:dyDescent="0.2">
      <c r="A546" s="56">
        <v>41452</v>
      </c>
    </row>
    <row r="547" spans="1:1" x14ac:dyDescent="0.2">
      <c r="A547" s="56">
        <v>41453</v>
      </c>
    </row>
    <row r="548" spans="1:1" x14ac:dyDescent="0.2">
      <c r="A548" s="56">
        <v>41454</v>
      </c>
    </row>
    <row r="549" spans="1:1" x14ac:dyDescent="0.2">
      <c r="A549" s="56">
        <v>41455</v>
      </c>
    </row>
    <row r="550" spans="1:1" x14ac:dyDescent="0.2">
      <c r="A550" s="56">
        <v>41456</v>
      </c>
    </row>
    <row r="551" spans="1:1" x14ac:dyDescent="0.2">
      <c r="A551" s="56">
        <v>41457</v>
      </c>
    </row>
    <row r="552" spans="1:1" x14ac:dyDescent="0.2">
      <c r="A552" s="56">
        <v>41458</v>
      </c>
    </row>
    <row r="553" spans="1:1" x14ac:dyDescent="0.2">
      <c r="A553" s="56">
        <v>41459</v>
      </c>
    </row>
    <row r="554" spans="1:1" x14ac:dyDescent="0.2">
      <c r="A554" s="56">
        <v>41460</v>
      </c>
    </row>
    <row r="555" spans="1:1" x14ac:dyDescent="0.2">
      <c r="A555" s="56">
        <v>41461</v>
      </c>
    </row>
    <row r="556" spans="1:1" x14ac:dyDescent="0.2">
      <c r="A556" s="56">
        <v>41462</v>
      </c>
    </row>
    <row r="557" spans="1:1" x14ac:dyDescent="0.2">
      <c r="A557" s="56">
        <v>41463</v>
      </c>
    </row>
    <row r="558" spans="1:1" x14ac:dyDescent="0.2">
      <c r="A558" s="56">
        <v>41464</v>
      </c>
    </row>
    <row r="559" spans="1:1" x14ac:dyDescent="0.2">
      <c r="A559" s="56">
        <v>41465</v>
      </c>
    </row>
    <row r="560" spans="1:1" x14ac:dyDescent="0.2">
      <c r="A560" s="56">
        <v>41466</v>
      </c>
    </row>
    <row r="561" spans="1:1" x14ac:dyDescent="0.2">
      <c r="A561" s="56">
        <v>41467</v>
      </c>
    </row>
    <row r="562" spans="1:1" x14ac:dyDescent="0.2">
      <c r="A562" s="56">
        <v>41468</v>
      </c>
    </row>
    <row r="563" spans="1:1" x14ac:dyDescent="0.2">
      <c r="A563" s="56">
        <v>41469</v>
      </c>
    </row>
    <row r="564" spans="1:1" x14ac:dyDescent="0.2">
      <c r="A564" s="56">
        <v>41470</v>
      </c>
    </row>
    <row r="565" spans="1:1" x14ac:dyDescent="0.2">
      <c r="A565" s="56">
        <v>41471</v>
      </c>
    </row>
    <row r="566" spans="1:1" x14ac:dyDescent="0.2">
      <c r="A566" s="56">
        <v>41472</v>
      </c>
    </row>
    <row r="567" spans="1:1" x14ac:dyDescent="0.2">
      <c r="A567" s="56">
        <v>41473</v>
      </c>
    </row>
    <row r="568" spans="1:1" x14ac:dyDescent="0.2">
      <c r="A568" s="56">
        <v>41474</v>
      </c>
    </row>
    <row r="569" spans="1:1" x14ac:dyDescent="0.2">
      <c r="A569" s="56">
        <v>41475</v>
      </c>
    </row>
    <row r="570" spans="1:1" x14ac:dyDescent="0.2">
      <c r="A570" s="56">
        <v>41476</v>
      </c>
    </row>
    <row r="571" spans="1:1" x14ac:dyDescent="0.2">
      <c r="A571" s="56">
        <v>41477</v>
      </c>
    </row>
    <row r="572" spans="1:1" x14ac:dyDescent="0.2">
      <c r="A572" s="56">
        <v>41478</v>
      </c>
    </row>
    <row r="573" spans="1:1" x14ac:dyDescent="0.2">
      <c r="A573" s="56">
        <v>41479</v>
      </c>
    </row>
    <row r="574" spans="1:1" x14ac:dyDescent="0.2">
      <c r="A574" s="56">
        <v>41480</v>
      </c>
    </row>
    <row r="575" spans="1:1" x14ac:dyDescent="0.2">
      <c r="A575" s="56">
        <v>41481</v>
      </c>
    </row>
    <row r="576" spans="1:1" x14ac:dyDescent="0.2">
      <c r="A576" s="56">
        <v>41482</v>
      </c>
    </row>
    <row r="577" spans="1:1" x14ac:dyDescent="0.2">
      <c r="A577" s="56">
        <v>41483</v>
      </c>
    </row>
    <row r="578" spans="1:1" x14ac:dyDescent="0.2">
      <c r="A578" s="56">
        <v>41484</v>
      </c>
    </row>
    <row r="579" spans="1:1" x14ac:dyDescent="0.2">
      <c r="A579" s="56">
        <v>41485</v>
      </c>
    </row>
    <row r="580" spans="1:1" x14ac:dyDescent="0.2">
      <c r="A580" s="56">
        <v>41486</v>
      </c>
    </row>
    <row r="581" spans="1:1" x14ac:dyDescent="0.2">
      <c r="A581" s="56">
        <v>41487</v>
      </c>
    </row>
    <row r="582" spans="1:1" x14ac:dyDescent="0.2">
      <c r="A582" s="56">
        <v>41488</v>
      </c>
    </row>
    <row r="583" spans="1:1" x14ac:dyDescent="0.2">
      <c r="A583" s="56">
        <v>41489</v>
      </c>
    </row>
    <row r="584" spans="1:1" x14ac:dyDescent="0.2">
      <c r="A584" s="56">
        <v>41490</v>
      </c>
    </row>
    <row r="585" spans="1:1" x14ac:dyDescent="0.2">
      <c r="A585" s="56">
        <v>41491</v>
      </c>
    </row>
    <row r="586" spans="1:1" x14ac:dyDescent="0.2">
      <c r="A586" s="56">
        <v>41492</v>
      </c>
    </row>
    <row r="587" spans="1:1" x14ac:dyDescent="0.2">
      <c r="A587" s="56">
        <v>41493</v>
      </c>
    </row>
    <row r="588" spans="1:1" x14ac:dyDescent="0.2">
      <c r="A588" s="56">
        <v>41494</v>
      </c>
    </row>
    <row r="589" spans="1:1" x14ac:dyDescent="0.2">
      <c r="A589" s="56">
        <v>41495</v>
      </c>
    </row>
    <row r="590" spans="1:1" x14ac:dyDescent="0.2">
      <c r="A590" s="56">
        <v>41496</v>
      </c>
    </row>
    <row r="591" spans="1:1" x14ac:dyDescent="0.2">
      <c r="A591" s="56">
        <v>41497</v>
      </c>
    </row>
    <row r="592" spans="1:1" x14ac:dyDescent="0.2">
      <c r="A592" s="56">
        <v>41498</v>
      </c>
    </row>
    <row r="593" spans="1:1" x14ac:dyDescent="0.2">
      <c r="A593" s="56">
        <v>41499</v>
      </c>
    </row>
    <row r="594" spans="1:1" x14ac:dyDescent="0.2">
      <c r="A594" s="56">
        <v>41500</v>
      </c>
    </row>
    <row r="595" spans="1:1" x14ac:dyDescent="0.2">
      <c r="A595" s="56">
        <v>41501</v>
      </c>
    </row>
    <row r="596" spans="1:1" x14ac:dyDescent="0.2">
      <c r="A596" s="56">
        <v>41502</v>
      </c>
    </row>
    <row r="597" spans="1:1" x14ac:dyDescent="0.2">
      <c r="A597" s="56">
        <v>41503</v>
      </c>
    </row>
    <row r="598" spans="1:1" x14ac:dyDescent="0.2">
      <c r="A598" s="56">
        <v>41504</v>
      </c>
    </row>
    <row r="599" spans="1:1" x14ac:dyDescent="0.2">
      <c r="A599" s="56">
        <v>41505</v>
      </c>
    </row>
    <row r="600" spans="1:1" x14ac:dyDescent="0.2">
      <c r="A600" s="56">
        <v>41506</v>
      </c>
    </row>
    <row r="601" spans="1:1" x14ac:dyDescent="0.2">
      <c r="A601" s="56">
        <v>41507</v>
      </c>
    </row>
    <row r="602" spans="1:1" x14ac:dyDescent="0.2">
      <c r="A602" s="56">
        <v>41508</v>
      </c>
    </row>
    <row r="603" spans="1:1" x14ac:dyDescent="0.2">
      <c r="A603" s="56">
        <v>41509</v>
      </c>
    </row>
    <row r="604" spans="1:1" x14ac:dyDescent="0.2">
      <c r="A604" s="56">
        <v>41510</v>
      </c>
    </row>
    <row r="605" spans="1:1" x14ac:dyDescent="0.2">
      <c r="A605" s="56">
        <v>41511</v>
      </c>
    </row>
    <row r="606" spans="1:1" x14ac:dyDescent="0.2">
      <c r="A606" s="56">
        <v>41512</v>
      </c>
    </row>
    <row r="607" spans="1:1" x14ac:dyDescent="0.2">
      <c r="A607" s="56">
        <v>41513</v>
      </c>
    </row>
    <row r="608" spans="1:1" x14ac:dyDescent="0.2">
      <c r="A608" s="56">
        <v>41514</v>
      </c>
    </row>
    <row r="609" spans="1:1" x14ac:dyDescent="0.2">
      <c r="A609" s="56">
        <v>41515</v>
      </c>
    </row>
    <row r="610" spans="1:1" x14ac:dyDescent="0.2">
      <c r="A610" s="56">
        <v>41516</v>
      </c>
    </row>
    <row r="611" spans="1:1" x14ac:dyDescent="0.2">
      <c r="A611" s="56">
        <v>41517</v>
      </c>
    </row>
    <row r="612" spans="1:1" x14ac:dyDescent="0.2">
      <c r="A612" s="56">
        <v>41518</v>
      </c>
    </row>
    <row r="613" spans="1:1" x14ac:dyDescent="0.2">
      <c r="A613" s="56">
        <v>41519</v>
      </c>
    </row>
    <row r="614" spans="1:1" x14ac:dyDescent="0.2">
      <c r="A614" s="56">
        <v>41520</v>
      </c>
    </row>
    <row r="615" spans="1:1" x14ac:dyDescent="0.2">
      <c r="A615" s="56">
        <v>41521</v>
      </c>
    </row>
    <row r="616" spans="1:1" x14ac:dyDescent="0.2">
      <c r="A616" s="56">
        <v>41522</v>
      </c>
    </row>
    <row r="617" spans="1:1" x14ac:dyDescent="0.2">
      <c r="A617" s="56">
        <v>41523</v>
      </c>
    </row>
    <row r="618" spans="1:1" x14ac:dyDescent="0.2">
      <c r="A618" s="56">
        <v>41524</v>
      </c>
    </row>
    <row r="619" spans="1:1" x14ac:dyDescent="0.2">
      <c r="A619" s="56">
        <v>41525</v>
      </c>
    </row>
    <row r="620" spans="1:1" x14ac:dyDescent="0.2">
      <c r="A620" s="56">
        <v>41526</v>
      </c>
    </row>
    <row r="621" spans="1:1" x14ac:dyDescent="0.2">
      <c r="A621" s="56">
        <v>41527</v>
      </c>
    </row>
    <row r="622" spans="1:1" x14ac:dyDescent="0.2">
      <c r="A622" s="56">
        <v>41528</v>
      </c>
    </row>
    <row r="623" spans="1:1" x14ac:dyDescent="0.2">
      <c r="A623" s="56">
        <v>41529</v>
      </c>
    </row>
    <row r="624" spans="1:1" x14ac:dyDescent="0.2">
      <c r="A624" s="56">
        <v>41530</v>
      </c>
    </row>
    <row r="625" spans="1:1" x14ac:dyDescent="0.2">
      <c r="A625" s="56">
        <v>41531</v>
      </c>
    </row>
    <row r="626" spans="1:1" x14ac:dyDescent="0.2">
      <c r="A626" s="56">
        <v>41532</v>
      </c>
    </row>
    <row r="627" spans="1:1" x14ac:dyDescent="0.2">
      <c r="A627" s="56">
        <v>41533</v>
      </c>
    </row>
    <row r="628" spans="1:1" x14ac:dyDescent="0.2">
      <c r="A628" s="56">
        <v>41534</v>
      </c>
    </row>
    <row r="629" spans="1:1" x14ac:dyDescent="0.2">
      <c r="A629" s="56">
        <v>41535</v>
      </c>
    </row>
    <row r="630" spans="1:1" x14ac:dyDescent="0.2">
      <c r="A630" s="56">
        <v>41536</v>
      </c>
    </row>
    <row r="631" spans="1:1" x14ac:dyDescent="0.2">
      <c r="A631" s="56">
        <v>41537</v>
      </c>
    </row>
    <row r="632" spans="1:1" x14ac:dyDescent="0.2">
      <c r="A632" s="56">
        <v>41538</v>
      </c>
    </row>
    <row r="633" spans="1:1" x14ac:dyDescent="0.2">
      <c r="A633" s="56">
        <v>41539</v>
      </c>
    </row>
    <row r="634" spans="1:1" x14ac:dyDescent="0.2">
      <c r="A634" s="56">
        <v>41540</v>
      </c>
    </row>
    <row r="635" spans="1:1" x14ac:dyDescent="0.2">
      <c r="A635" s="56">
        <v>41541</v>
      </c>
    </row>
    <row r="636" spans="1:1" x14ac:dyDescent="0.2">
      <c r="A636" s="56">
        <v>41542</v>
      </c>
    </row>
    <row r="637" spans="1:1" x14ac:dyDescent="0.2">
      <c r="A637" s="56">
        <v>41543</v>
      </c>
    </row>
    <row r="638" spans="1:1" x14ac:dyDescent="0.2">
      <c r="A638" s="56">
        <v>41544</v>
      </c>
    </row>
    <row r="639" spans="1:1" x14ac:dyDescent="0.2">
      <c r="A639" s="56">
        <v>41545</v>
      </c>
    </row>
    <row r="640" spans="1:1" x14ac:dyDescent="0.2">
      <c r="A640" s="56">
        <v>41546</v>
      </c>
    </row>
    <row r="641" spans="1:1" x14ac:dyDescent="0.2">
      <c r="A641" s="56">
        <v>41547</v>
      </c>
    </row>
    <row r="642" spans="1:1" x14ac:dyDescent="0.2">
      <c r="A642" s="56">
        <v>41548</v>
      </c>
    </row>
    <row r="643" spans="1:1" x14ac:dyDescent="0.2">
      <c r="A643" s="56">
        <v>41549</v>
      </c>
    </row>
    <row r="644" spans="1:1" x14ac:dyDescent="0.2">
      <c r="A644" s="56">
        <v>41550</v>
      </c>
    </row>
    <row r="645" spans="1:1" x14ac:dyDescent="0.2">
      <c r="A645" s="56">
        <v>41551</v>
      </c>
    </row>
    <row r="646" spans="1:1" x14ac:dyDescent="0.2">
      <c r="A646" s="56">
        <v>41552</v>
      </c>
    </row>
    <row r="647" spans="1:1" x14ac:dyDescent="0.2">
      <c r="A647" s="56">
        <v>41553</v>
      </c>
    </row>
    <row r="648" spans="1:1" x14ac:dyDescent="0.2">
      <c r="A648" s="56">
        <v>41554</v>
      </c>
    </row>
    <row r="649" spans="1:1" x14ac:dyDescent="0.2">
      <c r="A649" s="56">
        <v>41555</v>
      </c>
    </row>
    <row r="650" spans="1:1" x14ac:dyDescent="0.2">
      <c r="A650" s="56">
        <v>41556</v>
      </c>
    </row>
    <row r="651" spans="1:1" x14ac:dyDescent="0.2">
      <c r="A651" s="56">
        <v>41557</v>
      </c>
    </row>
    <row r="652" spans="1:1" x14ac:dyDescent="0.2">
      <c r="A652" s="56">
        <v>41558</v>
      </c>
    </row>
    <row r="653" spans="1:1" x14ac:dyDescent="0.2">
      <c r="A653" s="56">
        <v>41559</v>
      </c>
    </row>
    <row r="654" spans="1:1" x14ac:dyDescent="0.2">
      <c r="A654" s="56">
        <v>41560</v>
      </c>
    </row>
    <row r="655" spans="1:1" x14ac:dyDescent="0.2">
      <c r="A655" s="56">
        <v>41561</v>
      </c>
    </row>
    <row r="656" spans="1:1" x14ac:dyDescent="0.2">
      <c r="A656" s="56">
        <v>41562</v>
      </c>
    </row>
    <row r="657" spans="1:1" x14ac:dyDescent="0.2">
      <c r="A657" s="56">
        <v>41563</v>
      </c>
    </row>
    <row r="658" spans="1:1" x14ac:dyDescent="0.2">
      <c r="A658" s="56">
        <v>41564</v>
      </c>
    </row>
    <row r="659" spans="1:1" x14ac:dyDescent="0.2">
      <c r="A659" s="56">
        <v>41565</v>
      </c>
    </row>
    <row r="660" spans="1:1" x14ac:dyDescent="0.2">
      <c r="A660" s="56">
        <v>41566</v>
      </c>
    </row>
    <row r="661" spans="1:1" x14ac:dyDescent="0.2">
      <c r="A661" s="56">
        <v>41567</v>
      </c>
    </row>
    <row r="662" spans="1:1" x14ac:dyDescent="0.2">
      <c r="A662" s="56">
        <v>41568</v>
      </c>
    </row>
    <row r="663" spans="1:1" x14ac:dyDescent="0.2">
      <c r="A663" s="56">
        <v>41569</v>
      </c>
    </row>
    <row r="664" spans="1:1" x14ac:dyDescent="0.2">
      <c r="A664" s="56">
        <v>41570</v>
      </c>
    </row>
    <row r="665" spans="1:1" x14ac:dyDescent="0.2">
      <c r="A665" s="56">
        <v>41571</v>
      </c>
    </row>
    <row r="666" spans="1:1" x14ac:dyDescent="0.2">
      <c r="A666" s="56">
        <v>41572</v>
      </c>
    </row>
    <row r="667" spans="1:1" x14ac:dyDescent="0.2">
      <c r="A667" s="56">
        <v>41573</v>
      </c>
    </row>
    <row r="668" spans="1:1" x14ac:dyDescent="0.2">
      <c r="A668" s="56">
        <v>41574</v>
      </c>
    </row>
    <row r="669" spans="1:1" x14ac:dyDescent="0.2">
      <c r="A669" s="56">
        <v>41575</v>
      </c>
    </row>
    <row r="670" spans="1:1" x14ac:dyDescent="0.2">
      <c r="A670" s="56">
        <v>41576</v>
      </c>
    </row>
    <row r="671" spans="1:1" x14ac:dyDescent="0.2">
      <c r="A671" s="56">
        <v>41577</v>
      </c>
    </row>
    <row r="672" spans="1:1" x14ac:dyDescent="0.2">
      <c r="A672" s="56">
        <v>41578</v>
      </c>
    </row>
    <row r="673" spans="1:1" x14ac:dyDescent="0.2">
      <c r="A673" s="56">
        <v>41579</v>
      </c>
    </row>
    <row r="674" spans="1:1" x14ac:dyDescent="0.2">
      <c r="A674" s="56">
        <v>41580</v>
      </c>
    </row>
    <row r="675" spans="1:1" x14ac:dyDescent="0.2">
      <c r="A675" s="56">
        <v>41581</v>
      </c>
    </row>
    <row r="676" spans="1:1" x14ac:dyDescent="0.2">
      <c r="A676" s="56">
        <v>41582</v>
      </c>
    </row>
    <row r="677" spans="1:1" x14ac:dyDescent="0.2">
      <c r="A677" s="56">
        <v>41583</v>
      </c>
    </row>
    <row r="678" spans="1:1" x14ac:dyDescent="0.2">
      <c r="A678" s="56">
        <v>41584</v>
      </c>
    </row>
    <row r="679" spans="1:1" x14ac:dyDescent="0.2">
      <c r="A679" s="56">
        <v>41585</v>
      </c>
    </row>
    <row r="680" spans="1:1" x14ac:dyDescent="0.2">
      <c r="A680" s="56">
        <v>41586</v>
      </c>
    </row>
    <row r="681" spans="1:1" x14ac:dyDescent="0.2">
      <c r="A681" s="56">
        <v>41587</v>
      </c>
    </row>
    <row r="682" spans="1:1" x14ac:dyDescent="0.2">
      <c r="A682" s="56">
        <v>41588</v>
      </c>
    </row>
    <row r="683" spans="1:1" x14ac:dyDescent="0.2">
      <c r="A683" s="56">
        <v>41589</v>
      </c>
    </row>
    <row r="684" spans="1:1" x14ac:dyDescent="0.2">
      <c r="A684" s="56">
        <v>41590</v>
      </c>
    </row>
    <row r="685" spans="1:1" x14ac:dyDescent="0.2">
      <c r="A685" s="56">
        <v>41591</v>
      </c>
    </row>
    <row r="686" spans="1:1" x14ac:dyDescent="0.2">
      <c r="A686" s="56">
        <v>41592</v>
      </c>
    </row>
    <row r="687" spans="1:1" x14ac:dyDescent="0.2">
      <c r="A687" s="56">
        <v>41593</v>
      </c>
    </row>
    <row r="688" spans="1:1" x14ac:dyDescent="0.2">
      <c r="A688" s="56">
        <v>41594</v>
      </c>
    </row>
    <row r="689" spans="1:1" x14ac:dyDescent="0.2">
      <c r="A689" s="56">
        <v>41595</v>
      </c>
    </row>
    <row r="690" spans="1:1" x14ac:dyDescent="0.2">
      <c r="A690" s="56">
        <v>41596</v>
      </c>
    </row>
    <row r="691" spans="1:1" x14ac:dyDescent="0.2">
      <c r="A691" s="56">
        <v>41597</v>
      </c>
    </row>
    <row r="692" spans="1:1" x14ac:dyDescent="0.2">
      <c r="A692" s="56">
        <v>41598</v>
      </c>
    </row>
    <row r="693" spans="1:1" x14ac:dyDescent="0.2">
      <c r="A693" s="56">
        <v>41599</v>
      </c>
    </row>
    <row r="694" spans="1:1" x14ac:dyDescent="0.2">
      <c r="A694" s="56">
        <v>41600</v>
      </c>
    </row>
    <row r="695" spans="1:1" x14ac:dyDescent="0.2">
      <c r="A695" s="56">
        <v>41601</v>
      </c>
    </row>
    <row r="696" spans="1:1" x14ac:dyDescent="0.2">
      <c r="A696" s="56">
        <v>41602</v>
      </c>
    </row>
    <row r="697" spans="1:1" x14ac:dyDescent="0.2">
      <c r="A697" s="56">
        <v>41603</v>
      </c>
    </row>
    <row r="698" spans="1:1" x14ac:dyDescent="0.2">
      <c r="A698" s="56">
        <v>41604</v>
      </c>
    </row>
    <row r="699" spans="1:1" x14ac:dyDescent="0.2">
      <c r="A699" s="56">
        <v>41605</v>
      </c>
    </row>
    <row r="700" spans="1:1" x14ac:dyDescent="0.2">
      <c r="A700" s="56">
        <v>41606</v>
      </c>
    </row>
    <row r="701" spans="1:1" x14ac:dyDescent="0.2">
      <c r="A701" s="56">
        <v>41607</v>
      </c>
    </row>
    <row r="702" spans="1:1" x14ac:dyDescent="0.2">
      <c r="A702" s="56">
        <v>41608</v>
      </c>
    </row>
    <row r="703" spans="1:1" x14ac:dyDescent="0.2">
      <c r="A703" s="56">
        <v>41609</v>
      </c>
    </row>
    <row r="704" spans="1:1" x14ac:dyDescent="0.2">
      <c r="A704" s="56">
        <v>41610</v>
      </c>
    </row>
    <row r="705" spans="1:1" x14ac:dyDescent="0.2">
      <c r="A705" s="56">
        <v>41611</v>
      </c>
    </row>
    <row r="706" spans="1:1" x14ac:dyDescent="0.2">
      <c r="A706" s="56">
        <v>41612</v>
      </c>
    </row>
    <row r="707" spans="1:1" x14ac:dyDescent="0.2">
      <c r="A707" s="56">
        <v>41613</v>
      </c>
    </row>
    <row r="708" spans="1:1" x14ac:dyDescent="0.2">
      <c r="A708" s="56">
        <v>41614</v>
      </c>
    </row>
    <row r="709" spans="1:1" x14ac:dyDescent="0.2">
      <c r="A709" s="56">
        <v>41615</v>
      </c>
    </row>
    <row r="710" spans="1:1" x14ac:dyDescent="0.2">
      <c r="A710" s="56">
        <v>41616</v>
      </c>
    </row>
    <row r="711" spans="1:1" x14ac:dyDescent="0.2">
      <c r="A711" s="56">
        <v>41617</v>
      </c>
    </row>
    <row r="712" spans="1:1" x14ac:dyDescent="0.2">
      <c r="A712" s="56">
        <v>41618</v>
      </c>
    </row>
    <row r="713" spans="1:1" x14ac:dyDescent="0.2">
      <c r="A713" s="56">
        <v>41619</v>
      </c>
    </row>
    <row r="714" spans="1:1" x14ac:dyDescent="0.2">
      <c r="A714" s="56">
        <v>41620</v>
      </c>
    </row>
    <row r="715" spans="1:1" x14ac:dyDescent="0.2">
      <c r="A715" s="56">
        <v>41621</v>
      </c>
    </row>
    <row r="716" spans="1:1" x14ac:dyDescent="0.2">
      <c r="A716" s="56">
        <v>41622</v>
      </c>
    </row>
    <row r="717" spans="1:1" x14ac:dyDescent="0.2">
      <c r="A717" s="56">
        <v>41623</v>
      </c>
    </row>
    <row r="718" spans="1:1" x14ac:dyDescent="0.2">
      <c r="A718" s="56">
        <v>41624</v>
      </c>
    </row>
    <row r="719" spans="1:1" x14ac:dyDescent="0.2">
      <c r="A719" s="56">
        <v>41625</v>
      </c>
    </row>
    <row r="720" spans="1:1" x14ac:dyDescent="0.2">
      <c r="A720" s="56">
        <v>41626</v>
      </c>
    </row>
    <row r="721" spans="1:1" x14ac:dyDescent="0.2">
      <c r="A721" s="56">
        <v>41627</v>
      </c>
    </row>
    <row r="722" spans="1:1" x14ac:dyDescent="0.2">
      <c r="A722" s="56">
        <v>41628</v>
      </c>
    </row>
    <row r="723" spans="1:1" x14ac:dyDescent="0.2">
      <c r="A723" s="56">
        <v>41629</v>
      </c>
    </row>
    <row r="724" spans="1:1" x14ac:dyDescent="0.2">
      <c r="A724" s="56">
        <v>41630</v>
      </c>
    </row>
    <row r="725" spans="1:1" x14ac:dyDescent="0.2">
      <c r="A725" s="56">
        <v>41631</v>
      </c>
    </row>
    <row r="726" spans="1:1" x14ac:dyDescent="0.2">
      <c r="A726" s="56">
        <v>41632</v>
      </c>
    </row>
    <row r="727" spans="1:1" x14ac:dyDescent="0.2">
      <c r="A727" s="56">
        <v>41633</v>
      </c>
    </row>
    <row r="728" spans="1:1" x14ac:dyDescent="0.2">
      <c r="A728" s="56">
        <v>41634</v>
      </c>
    </row>
    <row r="729" spans="1:1" x14ac:dyDescent="0.2">
      <c r="A729" s="56">
        <v>41635</v>
      </c>
    </row>
    <row r="730" spans="1:1" x14ac:dyDescent="0.2">
      <c r="A730" s="56">
        <v>41636</v>
      </c>
    </row>
    <row r="731" spans="1:1" x14ac:dyDescent="0.2">
      <c r="A731" s="56">
        <v>41637</v>
      </c>
    </row>
    <row r="732" spans="1:1" x14ac:dyDescent="0.2">
      <c r="A732" s="56">
        <v>41638</v>
      </c>
    </row>
    <row r="733" spans="1:1" x14ac:dyDescent="0.2">
      <c r="A733" s="56">
        <v>41639</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E0A86-63C2-4A02-A9CB-C6655E459E37}">
  <dimension ref="A1:AA61"/>
  <sheetViews>
    <sheetView zoomScale="85" zoomScaleNormal="85" workbookViewId="0">
      <selection activeCell="B3" sqref="B3"/>
    </sheetView>
  </sheetViews>
  <sheetFormatPr defaultRowHeight="15" x14ac:dyDescent="0.25"/>
  <cols>
    <col min="1" max="1" width="9.140625" style="454"/>
    <col min="2" max="2" width="24.5703125" style="454" bestFit="1" customWidth="1"/>
    <col min="3" max="3" width="67.5703125" style="454" bestFit="1" customWidth="1"/>
    <col min="4" max="4" width="103.7109375" style="454" bestFit="1" customWidth="1"/>
    <col min="5" max="5" width="24.85546875" style="457" customWidth="1"/>
    <col min="6" max="7" width="37.42578125" style="457" customWidth="1"/>
    <col min="8" max="13" width="9.140625" style="454"/>
    <col min="14" max="14" width="24.28515625" style="454" bestFit="1" customWidth="1"/>
    <col min="15" max="15" width="69.28515625" style="454" bestFit="1" customWidth="1"/>
    <col min="16" max="16" width="28.42578125" style="454" bestFit="1" customWidth="1"/>
    <col min="17" max="16384" width="9.140625" style="454"/>
  </cols>
  <sheetData>
    <row r="1" spans="1:27" x14ac:dyDescent="0.25">
      <c r="A1" s="445" t="s">
        <v>202</v>
      </c>
      <c r="B1" s="445" t="s">
        <v>859</v>
      </c>
      <c r="C1" s="445" t="s">
        <v>423</v>
      </c>
      <c r="D1" s="445" t="s">
        <v>210</v>
      </c>
      <c r="E1" s="453"/>
      <c r="F1" s="453"/>
      <c r="G1" s="453"/>
      <c r="H1" s="445" t="s">
        <v>621</v>
      </c>
      <c r="I1" s="445"/>
      <c r="J1" s="445" t="s">
        <v>283</v>
      </c>
      <c r="K1" s="445" t="s">
        <v>622</v>
      </c>
      <c r="L1" s="445" t="s">
        <v>623</v>
      </c>
      <c r="M1" s="445" t="s">
        <v>624</v>
      </c>
      <c r="N1" s="445" t="s">
        <v>625</v>
      </c>
      <c r="O1" s="445" t="s">
        <v>626</v>
      </c>
      <c r="P1" s="445" t="s">
        <v>627</v>
      </c>
      <c r="Q1" s="445" t="s">
        <v>628</v>
      </c>
      <c r="R1" s="445" t="s">
        <v>629</v>
      </c>
      <c r="S1" s="445" t="s">
        <v>630</v>
      </c>
      <c r="T1" s="445" t="s">
        <v>631</v>
      </c>
      <c r="U1" s="445" t="s">
        <v>632</v>
      </c>
      <c r="V1" s="445" t="s">
        <v>633</v>
      </c>
      <c r="W1" s="445" t="s">
        <v>634</v>
      </c>
      <c r="X1" s="445" t="s">
        <v>635</v>
      </c>
      <c r="Y1" s="445" t="s">
        <v>636</v>
      </c>
      <c r="Z1" s="445" t="s">
        <v>637</v>
      </c>
      <c r="AA1" s="446" t="s">
        <v>638</v>
      </c>
    </row>
    <row r="2" spans="1:27" x14ac:dyDescent="0.25">
      <c r="A2" s="448" t="s">
        <v>639</v>
      </c>
      <c r="B2" s="448" t="s">
        <v>927</v>
      </c>
      <c r="C2" s="448" t="s">
        <v>640</v>
      </c>
      <c r="D2" s="448" t="s">
        <v>641</v>
      </c>
      <c r="E2" s="455" t="s">
        <v>968</v>
      </c>
      <c r="F2" s="455" t="s">
        <v>97</v>
      </c>
      <c r="G2" s="455" t="s">
        <v>182</v>
      </c>
      <c r="H2" s="448" t="s">
        <v>643</v>
      </c>
      <c r="I2" s="448"/>
      <c r="J2" s="448" t="s">
        <v>644</v>
      </c>
      <c r="K2" s="448" t="s">
        <v>645</v>
      </c>
      <c r="L2" s="448" t="s">
        <v>646</v>
      </c>
      <c r="M2" s="448" t="s">
        <v>647</v>
      </c>
      <c r="N2" s="448" t="s">
        <v>648</v>
      </c>
      <c r="O2" s="448" t="s">
        <v>649</v>
      </c>
      <c r="P2" s="448" t="s">
        <v>650</v>
      </c>
      <c r="Q2" s="448" t="s">
        <v>651</v>
      </c>
      <c r="R2" s="448" t="s">
        <v>652</v>
      </c>
      <c r="S2" s="448" t="s">
        <v>653</v>
      </c>
      <c r="T2" s="448" t="s">
        <v>654</v>
      </c>
      <c r="U2" s="448" t="s">
        <v>655</v>
      </c>
      <c r="V2" s="448" t="s">
        <v>656</v>
      </c>
      <c r="W2" s="448" t="s">
        <v>657</v>
      </c>
      <c r="X2" s="448" t="s">
        <v>658</v>
      </c>
      <c r="Y2" s="448" t="s">
        <v>659</v>
      </c>
      <c r="Z2" s="448" t="s">
        <v>660</v>
      </c>
      <c r="AA2" s="449" t="s">
        <v>661</v>
      </c>
    </row>
    <row r="3" spans="1:27" ht="15.75" x14ac:dyDescent="0.3">
      <c r="A3" s="451">
        <v>44930</v>
      </c>
      <c r="B3" s="450" t="s">
        <v>860</v>
      </c>
      <c r="C3" s="450" t="s">
        <v>860</v>
      </c>
      <c r="D3" s="450" t="s">
        <v>545</v>
      </c>
      <c r="E3" s="456" t="s">
        <v>552</v>
      </c>
      <c r="F3" s="456" t="s">
        <v>930</v>
      </c>
      <c r="G3" s="462" t="s">
        <v>543</v>
      </c>
      <c r="H3" s="452">
        <v>500</v>
      </c>
      <c r="I3" s="452"/>
      <c r="J3" s="452">
        <v>1865.09</v>
      </c>
      <c r="K3" s="450" t="s">
        <v>861</v>
      </c>
      <c r="L3" s="451">
        <v>44930</v>
      </c>
      <c r="M3" s="450">
        <v>3460</v>
      </c>
      <c r="N3" s="450" t="s">
        <v>547</v>
      </c>
      <c r="O3" s="450" t="s">
        <v>862</v>
      </c>
      <c r="P3" s="450" t="s">
        <v>552</v>
      </c>
      <c r="Q3" s="450" t="s">
        <v>677</v>
      </c>
      <c r="R3" s="450" t="s">
        <v>778</v>
      </c>
      <c r="S3" s="450"/>
      <c r="T3" s="450"/>
      <c r="U3" s="450"/>
      <c r="V3" s="450" t="s">
        <v>552</v>
      </c>
      <c r="W3" s="450" t="s">
        <v>862</v>
      </c>
      <c r="X3" s="450" t="s">
        <v>665</v>
      </c>
      <c r="Y3" s="450" t="s">
        <v>665</v>
      </c>
      <c r="Z3" s="450"/>
      <c r="AA3" s="450">
        <v>8627141423</v>
      </c>
    </row>
    <row r="4" spans="1:27" ht="15.75" x14ac:dyDescent="0.3">
      <c r="A4" s="451">
        <v>44931</v>
      </c>
      <c r="B4" s="450" t="s">
        <v>860</v>
      </c>
      <c r="C4" s="450" t="s">
        <v>860</v>
      </c>
      <c r="D4" s="450" t="s">
        <v>537</v>
      </c>
      <c r="E4" s="456" t="s">
        <v>538</v>
      </c>
      <c r="F4" s="450" t="s">
        <v>864</v>
      </c>
      <c r="G4" s="462" t="s">
        <v>543</v>
      </c>
      <c r="H4" s="452">
        <v>750</v>
      </c>
      <c r="I4" s="452"/>
      <c r="J4" s="452">
        <v>2139.19</v>
      </c>
      <c r="K4" s="450" t="s">
        <v>861</v>
      </c>
      <c r="L4" s="451">
        <v>44931</v>
      </c>
      <c r="M4" s="450">
        <v>111744977</v>
      </c>
      <c r="N4" s="450" t="s">
        <v>864</v>
      </c>
      <c r="O4" s="450" t="s">
        <v>863</v>
      </c>
      <c r="P4" s="450" t="s">
        <v>538</v>
      </c>
      <c r="Q4" s="450" t="s">
        <v>677</v>
      </c>
      <c r="R4" s="450" t="s">
        <v>678</v>
      </c>
      <c r="S4" s="450"/>
      <c r="T4" s="450"/>
      <c r="U4" s="450"/>
      <c r="V4" s="450"/>
      <c r="W4" s="450"/>
      <c r="X4" s="450" t="s">
        <v>665</v>
      </c>
      <c r="Y4" s="450" t="s">
        <v>865</v>
      </c>
      <c r="Z4" s="450"/>
      <c r="AA4" s="450">
        <v>8632896192</v>
      </c>
    </row>
    <row r="5" spans="1:27" x14ac:dyDescent="0.25">
      <c r="A5" s="451">
        <v>44936</v>
      </c>
      <c r="B5" s="450" t="s">
        <v>860</v>
      </c>
      <c r="C5" s="450" t="s">
        <v>860</v>
      </c>
      <c r="D5" s="450" t="s">
        <v>866</v>
      </c>
      <c r="E5" s="456" t="s">
        <v>867</v>
      </c>
      <c r="F5" s="456" t="s">
        <v>931</v>
      </c>
      <c r="G5" s="456" t="s">
        <v>496</v>
      </c>
      <c r="H5" s="452">
        <v>1500</v>
      </c>
      <c r="I5" s="452"/>
      <c r="J5" s="452">
        <v>3639.19</v>
      </c>
      <c r="K5" s="450" t="s">
        <v>861</v>
      </c>
      <c r="L5" s="451">
        <v>44936</v>
      </c>
      <c r="M5" s="450">
        <v>38856</v>
      </c>
      <c r="N5" s="450" t="s">
        <v>556</v>
      </c>
      <c r="O5" s="450" t="s">
        <v>866</v>
      </c>
      <c r="P5" s="450" t="s">
        <v>867</v>
      </c>
      <c r="Q5" s="450" t="s">
        <v>705</v>
      </c>
      <c r="R5" s="450" t="s">
        <v>706</v>
      </c>
      <c r="S5" s="450"/>
      <c r="T5" s="450"/>
      <c r="U5" s="450"/>
      <c r="V5" s="450" t="s">
        <v>867</v>
      </c>
      <c r="W5" s="450" t="s">
        <v>866</v>
      </c>
      <c r="X5" s="450" t="s">
        <v>665</v>
      </c>
      <c r="Y5" s="450" t="s">
        <v>868</v>
      </c>
      <c r="Z5" s="450" t="s">
        <v>869</v>
      </c>
      <c r="AA5" s="450">
        <v>8661703760</v>
      </c>
    </row>
    <row r="6" spans="1:27" ht="15.75" x14ac:dyDescent="0.3">
      <c r="A6" s="451">
        <v>44936</v>
      </c>
      <c r="B6" s="450" t="s">
        <v>860</v>
      </c>
      <c r="C6" s="450" t="s">
        <v>860</v>
      </c>
      <c r="D6" s="450" t="s">
        <v>549</v>
      </c>
      <c r="E6" s="456" t="s">
        <v>871</v>
      </c>
      <c r="F6" s="456" t="s">
        <v>932</v>
      </c>
      <c r="G6" s="462" t="s">
        <v>543</v>
      </c>
      <c r="H6" s="452">
        <v>600</v>
      </c>
      <c r="I6" s="452"/>
      <c r="J6" s="452">
        <v>4239.1899999999996</v>
      </c>
      <c r="K6" s="450" t="s">
        <v>861</v>
      </c>
      <c r="L6" s="451">
        <v>44936</v>
      </c>
      <c r="M6" s="450">
        <v>1673339608</v>
      </c>
      <c r="N6" s="450" t="s">
        <v>551</v>
      </c>
      <c r="O6" s="450" t="s">
        <v>870</v>
      </c>
      <c r="P6" s="450" t="s">
        <v>871</v>
      </c>
      <c r="Q6" s="450" t="s">
        <v>677</v>
      </c>
      <c r="R6" s="450" t="s">
        <v>695</v>
      </c>
      <c r="S6" s="450"/>
      <c r="T6" s="450"/>
      <c r="U6" s="450"/>
      <c r="V6" s="450" t="s">
        <v>871</v>
      </c>
      <c r="W6" s="450" t="s">
        <v>870</v>
      </c>
      <c r="X6" s="450" t="s">
        <v>665</v>
      </c>
      <c r="Y6" s="450" t="s">
        <v>872</v>
      </c>
      <c r="Z6" s="450"/>
      <c r="AA6" s="450">
        <v>8662219924</v>
      </c>
    </row>
    <row r="7" spans="1:27" ht="15.75" x14ac:dyDescent="0.3">
      <c r="A7" s="451">
        <v>44938</v>
      </c>
      <c r="B7" s="450" t="s">
        <v>860</v>
      </c>
      <c r="C7" s="450" t="s">
        <v>860</v>
      </c>
      <c r="D7" s="450" t="s">
        <v>553</v>
      </c>
      <c r="E7" s="456" t="s">
        <v>874</v>
      </c>
      <c r="F7" s="456" t="s">
        <v>933</v>
      </c>
      <c r="G7" s="462" t="s">
        <v>543</v>
      </c>
      <c r="H7" s="452">
        <v>1415</v>
      </c>
      <c r="I7" s="452"/>
      <c r="J7" s="452">
        <v>4501.49</v>
      </c>
      <c r="K7" s="450" t="s">
        <v>861</v>
      </c>
      <c r="L7" s="451">
        <v>44938</v>
      </c>
      <c r="M7" s="450">
        <v>1673522198</v>
      </c>
      <c r="N7" s="450" t="s">
        <v>559</v>
      </c>
      <c r="O7" s="450" t="s">
        <v>873</v>
      </c>
      <c r="P7" s="450" t="s">
        <v>874</v>
      </c>
      <c r="Q7" s="450" t="s">
        <v>677</v>
      </c>
      <c r="R7" s="450" t="s">
        <v>695</v>
      </c>
      <c r="S7" s="450"/>
      <c r="T7" s="450"/>
      <c r="U7" s="450"/>
      <c r="V7" s="450" t="s">
        <v>874</v>
      </c>
      <c r="W7" s="450" t="s">
        <v>873</v>
      </c>
      <c r="X7" s="450" t="s">
        <v>665</v>
      </c>
      <c r="Y7" s="450" t="s">
        <v>872</v>
      </c>
      <c r="Z7" s="450"/>
      <c r="AA7" s="450">
        <v>8676999150</v>
      </c>
    </row>
    <row r="8" spans="1:27" ht="15.75" x14ac:dyDescent="0.3">
      <c r="A8" s="451">
        <v>44939</v>
      </c>
      <c r="B8" s="450" t="s">
        <v>860</v>
      </c>
      <c r="C8" s="450" t="s">
        <v>404</v>
      </c>
      <c r="D8" s="450" t="s">
        <v>512</v>
      </c>
      <c r="E8" s="456" t="s">
        <v>513</v>
      </c>
      <c r="F8" s="456" t="s">
        <v>934</v>
      </c>
      <c r="G8" s="462" t="s">
        <v>543</v>
      </c>
      <c r="H8" s="452">
        <v>625</v>
      </c>
      <c r="I8" s="452"/>
      <c r="J8" s="452">
        <v>3713.16</v>
      </c>
      <c r="K8" s="450" t="s">
        <v>861</v>
      </c>
      <c r="L8" s="451">
        <v>44939</v>
      </c>
      <c r="M8" s="450">
        <v>1673597726</v>
      </c>
      <c r="N8" s="450" t="s">
        <v>514</v>
      </c>
      <c r="O8" s="450" t="s">
        <v>875</v>
      </c>
      <c r="P8" s="450" t="s">
        <v>513</v>
      </c>
      <c r="Q8" s="450" t="s">
        <v>677</v>
      </c>
      <c r="R8" s="450" t="s">
        <v>695</v>
      </c>
      <c r="S8" s="450"/>
      <c r="T8" s="450"/>
      <c r="U8" s="450"/>
      <c r="V8" s="450" t="s">
        <v>513</v>
      </c>
      <c r="W8" s="450" t="s">
        <v>875</v>
      </c>
      <c r="X8" s="450" t="s">
        <v>665</v>
      </c>
      <c r="Y8" s="450" t="s">
        <v>696</v>
      </c>
      <c r="Z8" s="450"/>
      <c r="AA8" s="450">
        <v>8681700418</v>
      </c>
    </row>
    <row r="9" spans="1:27" ht="15.75" x14ac:dyDescent="0.3">
      <c r="A9" s="451">
        <v>44940</v>
      </c>
      <c r="B9" s="450" t="s">
        <v>860</v>
      </c>
      <c r="C9" s="450" t="s">
        <v>860</v>
      </c>
      <c r="D9" s="450" t="s">
        <v>502</v>
      </c>
      <c r="E9" s="456" t="s">
        <v>503</v>
      </c>
      <c r="F9" s="456" t="s">
        <v>935</v>
      </c>
      <c r="G9" s="462" t="s">
        <v>543</v>
      </c>
      <c r="H9" s="452">
        <v>500</v>
      </c>
      <c r="I9" s="452"/>
      <c r="J9" s="452">
        <v>3588.16</v>
      </c>
      <c r="K9" s="450" t="s">
        <v>861</v>
      </c>
      <c r="L9" s="451">
        <v>44940</v>
      </c>
      <c r="M9" s="450">
        <v>1673685030</v>
      </c>
      <c r="N9" s="450" t="s">
        <v>504</v>
      </c>
      <c r="O9" s="450" t="s">
        <v>876</v>
      </c>
      <c r="P9" s="450" t="s">
        <v>503</v>
      </c>
      <c r="Q9" s="450" t="s">
        <v>677</v>
      </c>
      <c r="R9" s="450" t="s">
        <v>695</v>
      </c>
      <c r="S9" s="450"/>
      <c r="T9" s="450"/>
      <c r="U9" s="450"/>
      <c r="V9" s="450" t="s">
        <v>503</v>
      </c>
      <c r="W9" s="450" t="s">
        <v>876</v>
      </c>
      <c r="X9" s="450" t="s">
        <v>665</v>
      </c>
      <c r="Y9" s="450" t="s">
        <v>872</v>
      </c>
      <c r="Z9" s="450"/>
      <c r="AA9" s="450">
        <v>8688234246</v>
      </c>
    </row>
    <row r="10" spans="1:27" ht="15.75" x14ac:dyDescent="0.3">
      <c r="A10" s="451">
        <v>44940</v>
      </c>
      <c r="B10" s="450" t="s">
        <v>860</v>
      </c>
      <c r="C10" s="450" t="s">
        <v>877</v>
      </c>
      <c r="D10" s="450" t="s">
        <v>520</v>
      </c>
      <c r="E10" s="456" t="s">
        <v>521</v>
      </c>
      <c r="F10" s="456" t="s">
        <v>936</v>
      </c>
      <c r="G10" s="462" t="s">
        <v>543</v>
      </c>
      <c r="H10" s="452">
        <v>625</v>
      </c>
      <c r="I10" s="452"/>
      <c r="J10" s="452">
        <v>4213.16</v>
      </c>
      <c r="K10" s="450" t="s">
        <v>861</v>
      </c>
      <c r="L10" s="451">
        <v>44940</v>
      </c>
      <c r="M10" s="450">
        <v>1673687697</v>
      </c>
      <c r="N10" s="450" t="s">
        <v>522</v>
      </c>
      <c r="O10" s="450" t="s">
        <v>878</v>
      </c>
      <c r="P10" s="450" t="s">
        <v>521</v>
      </c>
      <c r="Q10" s="450" t="s">
        <v>677</v>
      </c>
      <c r="R10" s="450" t="s">
        <v>695</v>
      </c>
      <c r="S10" s="450"/>
      <c r="T10" s="450"/>
      <c r="U10" s="450"/>
      <c r="V10" s="450" t="s">
        <v>521</v>
      </c>
      <c r="W10" s="450" t="s">
        <v>878</v>
      </c>
      <c r="X10" s="450" t="s">
        <v>665</v>
      </c>
      <c r="Y10" s="450" t="s">
        <v>872</v>
      </c>
      <c r="Z10" s="450"/>
      <c r="AA10" s="450">
        <v>8688432428</v>
      </c>
    </row>
    <row r="11" spans="1:27" ht="15.75" x14ac:dyDescent="0.3">
      <c r="A11" s="451">
        <v>44942</v>
      </c>
      <c r="B11" s="450" t="s">
        <v>860</v>
      </c>
      <c r="C11" s="450" t="s">
        <v>879</v>
      </c>
      <c r="D11" s="450" t="s">
        <v>881</v>
      </c>
      <c r="E11" s="456" t="s">
        <v>748</v>
      </c>
      <c r="F11" s="456" t="s">
        <v>937</v>
      </c>
      <c r="G11" s="462" t="s">
        <v>543</v>
      </c>
      <c r="H11" s="452">
        <v>1000</v>
      </c>
      <c r="I11" s="452"/>
      <c r="J11" s="452">
        <v>5213.16</v>
      </c>
      <c r="K11" s="450" t="s">
        <v>861</v>
      </c>
      <c r="L11" s="451">
        <v>44942</v>
      </c>
      <c r="M11" s="450">
        <v>322016310</v>
      </c>
      <c r="N11" s="450" t="s">
        <v>880</v>
      </c>
      <c r="O11" s="450" t="s">
        <v>881</v>
      </c>
      <c r="P11" s="450" t="s">
        <v>670</v>
      </c>
      <c r="Q11" s="450" t="s">
        <v>677</v>
      </c>
      <c r="R11" s="450" t="s">
        <v>695</v>
      </c>
      <c r="S11" s="450"/>
      <c r="T11" s="450"/>
      <c r="U11" s="450"/>
      <c r="V11" s="450" t="s">
        <v>670</v>
      </c>
      <c r="W11" s="450" t="s">
        <v>881</v>
      </c>
      <c r="X11" s="450" t="s">
        <v>665</v>
      </c>
      <c r="Y11" s="450" t="s">
        <v>882</v>
      </c>
      <c r="Z11" s="450"/>
      <c r="AA11" s="450">
        <v>8700374409</v>
      </c>
    </row>
    <row r="12" spans="1:27" ht="15.75" x14ac:dyDescent="0.3">
      <c r="A12" s="451">
        <v>44942</v>
      </c>
      <c r="B12" s="450" t="s">
        <v>860</v>
      </c>
      <c r="C12" s="450" t="s">
        <v>860</v>
      </c>
      <c r="D12" s="450" t="s">
        <v>523</v>
      </c>
      <c r="E12" s="456" t="s">
        <v>524</v>
      </c>
      <c r="F12" s="456" t="s">
        <v>938</v>
      </c>
      <c r="G12" s="462" t="s">
        <v>543</v>
      </c>
      <c r="H12" s="452">
        <v>1900</v>
      </c>
      <c r="I12" s="452"/>
      <c r="J12" s="452">
        <v>7113.16</v>
      </c>
      <c r="K12" s="450" t="s">
        <v>861</v>
      </c>
      <c r="L12" s="451">
        <v>44942</v>
      </c>
      <c r="M12" s="450">
        <v>8588</v>
      </c>
      <c r="N12" s="450" t="s">
        <v>525</v>
      </c>
      <c r="O12" s="450" t="s">
        <v>883</v>
      </c>
      <c r="P12" s="450" t="s">
        <v>524</v>
      </c>
      <c r="Q12" s="450" t="s">
        <v>677</v>
      </c>
      <c r="R12" s="450" t="s">
        <v>778</v>
      </c>
      <c r="S12" s="450"/>
      <c r="T12" s="450"/>
      <c r="U12" s="450"/>
      <c r="V12" s="450" t="s">
        <v>524</v>
      </c>
      <c r="W12" s="450" t="s">
        <v>883</v>
      </c>
      <c r="X12" s="450" t="s">
        <v>665</v>
      </c>
      <c r="Y12" s="450" t="s">
        <v>665</v>
      </c>
      <c r="Z12" s="450"/>
      <c r="AA12" s="450">
        <v>8700399321</v>
      </c>
    </row>
    <row r="13" spans="1:27" ht="15.75" x14ac:dyDescent="0.3">
      <c r="A13" s="451">
        <v>44942</v>
      </c>
      <c r="B13" s="450" t="s">
        <v>860</v>
      </c>
      <c r="C13" s="450" t="s">
        <v>860</v>
      </c>
      <c r="D13" s="450" t="s">
        <v>939</v>
      </c>
      <c r="E13" s="456" t="s">
        <v>518</v>
      </c>
      <c r="F13" s="456" t="s">
        <v>940</v>
      </c>
      <c r="G13" s="462" t="s">
        <v>543</v>
      </c>
      <c r="H13" s="452">
        <v>400</v>
      </c>
      <c r="I13" s="452"/>
      <c r="J13" s="452">
        <v>7513.16</v>
      </c>
      <c r="K13" s="450" t="s">
        <v>861</v>
      </c>
      <c r="L13" s="451">
        <v>44942</v>
      </c>
      <c r="M13" s="450">
        <v>4883</v>
      </c>
      <c r="N13" s="450" t="s">
        <v>519</v>
      </c>
      <c r="O13" s="450" t="s">
        <v>884</v>
      </c>
      <c r="P13" s="450" t="s">
        <v>518</v>
      </c>
      <c r="Q13" s="450" t="s">
        <v>677</v>
      </c>
      <c r="R13" s="450" t="s">
        <v>778</v>
      </c>
      <c r="S13" s="450"/>
      <c r="T13" s="450"/>
      <c r="U13" s="450"/>
      <c r="V13" s="450" t="s">
        <v>518</v>
      </c>
      <c r="W13" s="450" t="s">
        <v>884</v>
      </c>
      <c r="X13" s="450" t="s">
        <v>665</v>
      </c>
      <c r="Y13" s="450" t="s">
        <v>665</v>
      </c>
      <c r="Z13" s="450"/>
      <c r="AA13" s="450">
        <v>8700409957</v>
      </c>
    </row>
    <row r="14" spans="1:27" ht="15.75" x14ac:dyDescent="0.3">
      <c r="A14" s="451">
        <v>44942</v>
      </c>
      <c r="B14" s="450" t="s">
        <v>860</v>
      </c>
      <c r="C14" s="450" t="s">
        <v>860</v>
      </c>
      <c r="D14" s="450" t="s">
        <v>499</v>
      </c>
      <c r="E14" s="456" t="s">
        <v>500</v>
      </c>
      <c r="F14" s="456" t="s">
        <v>941</v>
      </c>
      <c r="G14" s="462" t="s">
        <v>543</v>
      </c>
      <c r="H14" s="452">
        <v>1875</v>
      </c>
      <c r="I14" s="452"/>
      <c r="J14" s="452">
        <v>2959.13</v>
      </c>
      <c r="K14" s="450" t="s">
        <v>861</v>
      </c>
      <c r="L14" s="451">
        <v>44942</v>
      </c>
      <c r="M14" s="450">
        <v>1768</v>
      </c>
      <c r="N14" s="450" t="s">
        <v>501</v>
      </c>
      <c r="O14" s="450" t="s">
        <v>885</v>
      </c>
      <c r="P14" s="450" t="s">
        <v>500</v>
      </c>
      <c r="Q14" s="450" t="s">
        <v>677</v>
      </c>
      <c r="R14" s="450" t="s">
        <v>778</v>
      </c>
      <c r="S14" s="450"/>
      <c r="T14" s="450"/>
      <c r="U14" s="450"/>
      <c r="V14" s="450" t="s">
        <v>500</v>
      </c>
      <c r="W14" s="450" t="s">
        <v>885</v>
      </c>
      <c r="X14" s="450" t="s">
        <v>665</v>
      </c>
      <c r="Y14" s="450" t="s">
        <v>665</v>
      </c>
      <c r="Z14" s="450"/>
      <c r="AA14" s="450">
        <v>8701668809</v>
      </c>
    </row>
    <row r="15" spans="1:27" ht="15.75" x14ac:dyDescent="0.3">
      <c r="A15" s="451">
        <v>44942</v>
      </c>
      <c r="B15" s="450" t="s">
        <v>860</v>
      </c>
      <c r="C15" s="450" t="s">
        <v>860</v>
      </c>
      <c r="D15" s="450" t="s">
        <v>747</v>
      </c>
      <c r="E15" s="456" t="s">
        <v>748</v>
      </c>
      <c r="F15" s="456" t="s">
        <v>942</v>
      </c>
      <c r="G15" s="462" t="s">
        <v>543</v>
      </c>
      <c r="H15" s="452">
        <v>1000</v>
      </c>
      <c r="I15" s="452"/>
      <c r="J15" s="452">
        <v>3959.13</v>
      </c>
      <c r="K15" s="450" t="s">
        <v>861</v>
      </c>
      <c r="L15" s="451">
        <v>44942</v>
      </c>
      <c r="M15" s="450">
        <v>3948</v>
      </c>
      <c r="N15" s="450" t="s">
        <v>746</v>
      </c>
      <c r="O15" s="450" t="s">
        <v>886</v>
      </c>
      <c r="P15" s="450" t="s">
        <v>748</v>
      </c>
      <c r="Q15" s="450" t="s">
        <v>677</v>
      </c>
      <c r="R15" s="450" t="s">
        <v>778</v>
      </c>
      <c r="S15" s="450"/>
      <c r="T15" s="450"/>
      <c r="U15" s="450"/>
      <c r="V15" s="450" t="s">
        <v>748</v>
      </c>
      <c r="W15" s="450" t="s">
        <v>886</v>
      </c>
      <c r="X15" s="450" t="s">
        <v>665</v>
      </c>
      <c r="Y15" s="450" t="s">
        <v>665</v>
      </c>
      <c r="Z15" s="450"/>
      <c r="AA15" s="450">
        <v>8701689271</v>
      </c>
    </row>
    <row r="16" spans="1:27" ht="15.75" x14ac:dyDescent="0.3">
      <c r="A16" s="451">
        <v>44943</v>
      </c>
      <c r="B16" s="450" t="s">
        <v>860</v>
      </c>
      <c r="C16" s="450" t="s">
        <v>860</v>
      </c>
      <c r="D16" s="450" t="s">
        <v>558</v>
      </c>
      <c r="E16" s="456" t="s">
        <v>888</v>
      </c>
      <c r="F16" s="456" t="s">
        <v>943</v>
      </c>
      <c r="G16" s="462" t="s">
        <v>543</v>
      </c>
      <c r="H16" s="452">
        <v>250</v>
      </c>
      <c r="I16" s="452"/>
      <c r="J16" s="452">
        <v>1332.33</v>
      </c>
      <c r="K16" s="450" t="s">
        <v>861</v>
      </c>
      <c r="L16" s="451">
        <v>44943</v>
      </c>
      <c r="M16" s="450">
        <v>1673940272</v>
      </c>
      <c r="N16" s="450" t="s">
        <v>561</v>
      </c>
      <c r="O16" s="450" t="s">
        <v>887</v>
      </c>
      <c r="P16" s="450" t="s">
        <v>888</v>
      </c>
      <c r="Q16" s="450" t="s">
        <v>677</v>
      </c>
      <c r="R16" s="450" t="s">
        <v>695</v>
      </c>
      <c r="S16" s="450"/>
      <c r="T16" s="450"/>
      <c r="U16" s="450"/>
      <c r="V16" s="450" t="s">
        <v>888</v>
      </c>
      <c r="W16" s="450" t="s">
        <v>887</v>
      </c>
      <c r="X16" s="450" t="s">
        <v>665</v>
      </c>
      <c r="Y16" s="450" t="s">
        <v>872</v>
      </c>
      <c r="Z16" s="450"/>
      <c r="AA16" s="450">
        <v>8706844452</v>
      </c>
    </row>
    <row r="17" spans="1:27" ht="15.75" x14ac:dyDescent="0.3">
      <c r="A17" s="451">
        <v>44943</v>
      </c>
      <c r="B17" s="450" t="s">
        <v>860</v>
      </c>
      <c r="C17" s="450" t="s">
        <v>860</v>
      </c>
      <c r="D17" s="450" t="s">
        <v>944</v>
      </c>
      <c r="E17" s="456" t="s">
        <v>507</v>
      </c>
      <c r="F17" s="456" t="s">
        <v>945</v>
      </c>
      <c r="G17" s="462" t="s">
        <v>543</v>
      </c>
      <c r="H17" s="452">
        <v>750</v>
      </c>
      <c r="I17" s="452"/>
      <c r="J17" s="452">
        <v>956.43</v>
      </c>
      <c r="K17" s="450" t="s">
        <v>861</v>
      </c>
      <c r="L17" s="451">
        <v>44943</v>
      </c>
      <c r="M17" s="450">
        <v>0</v>
      </c>
      <c r="N17" s="450" t="s">
        <v>508</v>
      </c>
      <c r="O17" s="450" t="s">
        <v>889</v>
      </c>
      <c r="P17" s="450" t="s">
        <v>507</v>
      </c>
      <c r="Q17" s="450" t="s">
        <v>677</v>
      </c>
      <c r="R17" s="450" t="s">
        <v>778</v>
      </c>
      <c r="S17" s="450"/>
      <c r="T17" s="450"/>
      <c r="U17" s="450"/>
      <c r="V17" s="450" t="s">
        <v>507</v>
      </c>
      <c r="W17" s="450" t="s">
        <v>889</v>
      </c>
      <c r="X17" s="450" t="s">
        <v>665</v>
      </c>
      <c r="Y17" s="450" t="s">
        <v>665</v>
      </c>
      <c r="Z17" s="450"/>
      <c r="AA17" s="450">
        <v>8707858658</v>
      </c>
    </row>
    <row r="18" spans="1:27" ht="15.75" x14ac:dyDescent="0.3">
      <c r="A18" s="451">
        <v>44943</v>
      </c>
      <c r="B18" s="450" t="s">
        <v>860</v>
      </c>
      <c r="C18" s="450" t="s">
        <v>860</v>
      </c>
      <c r="D18" s="450" t="s">
        <v>537</v>
      </c>
      <c r="E18" s="456" t="s">
        <v>538</v>
      </c>
      <c r="F18" s="456" t="s">
        <v>946</v>
      </c>
      <c r="G18" s="462" t="s">
        <v>543</v>
      </c>
      <c r="H18" s="452">
        <v>750</v>
      </c>
      <c r="I18" s="452"/>
      <c r="J18" s="452">
        <v>955.53</v>
      </c>
      <c r="K18" s="450" t="s">
        <v>861</v>
      </c>
      <c r="L18" s="451">
        <v>44943</v>
      </c>
      <c r="M18" s="450">
        <v>341</v>
      </c>
      <c r="N18" s="450" t="s">
        <v>539</v>
      </c>
      <c r="O18" s="450" t="s">
        <v>890</v>
      </c>
      <c r="P18" s="450" t="s">
        <v>538</v>
      </c>
      <c r="Q18" s="450" t="s">
        <v>677</v>
      </c>
      <c r="R18" s="450" t="s">
        <v>778</v>
      </c>
      <c r="S18" s="450"/>
      <c r="T18" s="450"/>
      <c r="U18" s="450"/>
      <c r="V18" s="450" t="s">
        <v>538</v>
      </c>
      <c r="W18" s="450" t="s">
        <v>890</v>
      </c>
      <c r="X18" s="450" t="s">
        <v>665</v>
      </c>
      <c r="Y18" s="450" t="s">
        <v>665</v>
      </c>
      <c r="Z18" s="450"/>
      <c r="AA18" s="450">
        <v>8708687622</v>
      </c>
    </row>
    <row r="19" spans="1:27" ht="15.75" x14ac:dyDescent="0.3">
      <c r="A19" s="451">
        <v>44946</v>
      </c>
      <c r="B19" s="450" t="s">
        <v>860</v>
      </c>
      <c r="C19" s="450" t="s">
        <v>860</v>
      </c>
      <c r="D19" s="450" t="s">
        <v>553</v>
      </c>
      <c r="E19" s="456" t="s">
        <v>874</v>
      </c>
      <c r="F19" s="456" t="s">
        <v>933</v>
      </c>
      <c r="G19" s="462" t="s">
        <v>543</v>
      </c>
      <c r="H19" s="452">
        <v>1460</v>
      </c>
      <c r="I19" s="452"/>
      <c r="J19" s="452">
        <v>1815.53</v>
      </c>
      <c r="K19" s="450" t="s">
        <v>861</v>
      </c>
      <c r="L19" s="451">
        <v>44946</v>
      </c>
      <c r="M19" s="450">
        <v>1674224309</v>
      </c>
      <c r="N19" s="450" t="s">
        <v>559</v>
      </c>
      <c r="O19" s="450" t="s">
        <v>873</v>
      </c>
      <c r="P19" s="450" t="s">
        <v>874</v>
      </c>
      <c r="Q19" s="450" t="s">
        <v>677</v>
      </c>
      <c r="R19" s="450" t="s">
        <v>695</v>
      </c>
      <c r="S19" s="450"/>
      <c r="T19" s="450"/>
      <c r="U19" s="450"/>
      <c r="V19" s="450" t="s">
        <v>874</v>
      </c>
      <c r="W19" s="450" t="s">
        <v>873</v>
      </c>
      <c r="X19" s="450" t="s">
        <v>665</v>
      </c>
      <c r="Y19" s="450" t="s">
        <v>872</v>
      </c>
      <c r="Z19" s="450"/>
      <c r="AA19" s="450">
        <v>8730305048</v>
      </c>
    </row>
    <row r="20" spans="1:27" ht="15.75" x14ac:dyDescent="0.3">
      <c r="A20" s="451">
        <v>44946</v>
      </c>
      <c r="B20" s="450" t="s">
        <v>860</v>
      </c>
      <c r="C20" s="450" t="s">
        <v>860</v>
      </c>
      <c r="D20" s="450" t="s">
        <v>532</v>
      </c>
      <c r="E20" s="456" t="s">
        <v>533</v>
      </c>
      <c r="F20" s="456" t="s">
        <v>947</v>
      </c>
      <c r="G20" s="462" t="s">
        <v>543</v>
      </c>
      <c r="H20" s="452">
        <v>300</v>
      </c>
      <c r="I20" s="452"/>
      <c r="J20" s="452">
        <v>654.51</v>
      </c>
      <c r="K20" s="450" t="s">
        <v>861</v>
      </c>
      <c r="L20" s="451">
        <v>44946</v>
      </c>
      <c r="M20" s="450">
        <v>1674243889</v>
      </c>
      <c r="N20" s="450" t="s">
        <v>534</v>
      </c>
      <c r="O20" s="450" t="s">
        <v>891</v>
      </c>
      <c r="P20" s="450" t="s">
        <v>533</v>
      </c>
      <c r="Q20" s="450" t="s">
        <v>677</v>
      </c>
      <c r="R20" s="450" t="s">
        <v>695</v>
      </c>
      <c r="S20" s="450"/>
      <c r="T20" s="450"/>
      <c r="U20" s="450"/>
      <c r="V20" s="450" t="s">
        <v>533</v>
      </c>
      <c r="W20" s="450" t="s">
        <v>891</v>
      </c>
      <c r="X20" s="450" t="s">
        <v>665</v>
      </c>
      <c r="Y20" s="450" t="s">
        <v>872</v>
      </c>
      <c r="Z20" s="450"/>
      <c r="AA20" s="450">
        <v>8731545139</v>
      </c>
    </row>
    <row r="21" spans="1:27" ht="15.75" x14ac:dyDescent="0.3">
      <c r="A21" s="451">
        <v>44948</v>
      </c>
      <c r="B21" s="450" t="s">
        <v>860</v>
      </c>
      <c r="C21" s="450" t="s">
        <v>860</v>
      </c>
      <c r="D21" s="450" t="s">
        <v>540</v>
      </c>
      <c r="E21" s="456" t="s">
        <v>541</v>
      </c>
      <c r="F21" s="456" t="s">
        <v>948</v>
      </c>
      <c r="G21" s="462" t="s">
        <v>543</v>
      </c>
      <c r="H21" s="452">
        <v>110</v>
      </c>
      <c r="I21" s="452"/>
      <c r="J21" s="452">
        <v>764.51</v>
      </c>
      <c r="K21" s="450" t="s">
        <v>861</v>
      </c>
      <c r="L21" s="451">
        <v>44948</v>
      </c>
      <c r="M21" s="450">
        <v>1674396138</v>
      </c>
      <c r="N21" s="450" t="s">
        <v>542</v>
      </c>
      <c r="O21" s="450" t="s">
        <v>892</v>
      </c>
      <c r="P21" s="450" t="s">
        <v>541</v>
      </c>
      <c r="Q21" s="450" t="s">
        <v>677</v>
      </c>
      <c r="R21" s="450" t="s">
        <v>695</v>
      </c>
      <c r="S21" s="450"/>
      <c r="T21" s="450"/>
      <c r="U21" s="450"/>
      <c r="V21" s="450" t="s">
        <v>541</v>
      </c>
      <c r="W21" s="450" t="s">
        <v>892</v>
      </c>
      <c r="X21" s="450" t="s">
        <v>665</v>
      </c>
      <c r="Y21" s="450" t="s">
        <v>872</v>
      </c>
      <c r="Z21" s="450"/>
      <c r="AA21" s="450">
        <v>8742259931</v>
      </c>
    </row>
    <row r="22" spans="1:27" ht="15.75" x14ac:dyDescent="0.3">
      <c r="A22" s="451">
        <v>44950</v>
      </c>
      <c r="B22" s="450" t="s">
        <v>860</v>
      </c>
      <c r="C22" s="450" t="s">
        <v>860</v>
      </c>
      <c r="D22" s="450" t="s">
        <v>515</v>
      </c>
      <c r="E22" s="456" t="s">
        <v>516</v>
      </c>
      <c r="F22" s="456" t="s">
        <v>949</v>
      </c>
      <c r="G22" s="462" t="s">
        <v>543</v>
      </c>
      <c r="H22" s="452">
        <v>625</v>
      </c>
      <c r="I22" s="452"/>
      <c r="J22" s="452">
        <v>727.71</v>
      </c>
      <c r="K22" s="450" t="s">
        <v>861</v>
      </c>
      <c r="L22" s="451">
        <v>44950</v>
      </c>
      <c r="M22" s="450">
        <v>1674556835</v>
      </c>
      <c r="N22" s="450" t="s">
        <v>517</v>
      </c>
      <c r="O22" s="450" t="s">
        <v>893</v>
      </c>
      <c r="P22" s="450" t="s">
        <v>516</v>
      </c>
      <c r="Q22" s="450" t="s">
        <v>677</v>
      </c>
      <c r="R22" s="450" t="s">
        <v>695</v>
      </c>
      <c r="S22" s="450"/>
      <c r="T22" s="450"/>
      <c r="U22" s="450"/>
      <c r="V22" s="450" t="s">
        <v>516</v>
      </c>
      <c r="W22" s="450" t="s">
        <v>893</v>
      </c>
      <c r="X22" s="450" t="s">
        <v>665</v>
      </c>
      <c r="Y22" s="450" t="s">
        <v>872</v>
      </c>
      <c r="Z22" s="450"/>
      <c r="AA22" s="450">
        <v>8752390787</v>
      </c>
    </row>
    <row r="23" spans="1:27" ht="15.75" x14ac:dyDescent="0.3">
      <c r="A23" s="451">
        <v>44950</v>
      </c>
      <c r="B23" s="450" t="s">
        <v>860</v>
      </c>
      <c r="C23" s="450" t="s">
        <v>404</v>
      </c>
      <c r="D23" s="450" t="s">
        <v>512</v>
      </c>
      <c r="E23" s="456" t="s">
        <v>513</v>
      </c>
      <c r="F23" s="456" t="s">
        <v>934</v>
      </c>
      <c r="G23" s="462" t="s">
        <v>543</v>
      </c>
      <c r="H23" s="452">
        <v>625</v>
      </c>
      <c r="I23" s="452"/>
      <c r="J23" s="452">
        <v>1352.71</v>
      </c>
      <c r="K23" s="450" t="s">
        <v>861</v>
      </c>
      <c r="L23" s="451">
        <v>44950</v>
      </c>
      <c r="M23" s="450">
        <v>1674570538</v>
      </c>
      <c r="N23" s="450" t="s">
        <v>514</v>
      </c>
      <c r="O23" s="450" t="s">
        <v>875</v>
      </c>
      <c r="P23" s="450" t="s">
        <v>513</v>
      </c>
      <c r="Q23" s="450" t="s">
        <v>677</v>
      </c>
      <c r="R23" s="450" t="s">
        <v>695</v>
      </c>
      <c r="S23" s="450"/>
      <c r="T23" s="450"/>
      <c r="U23" s="450"/>
      <c r="V23" s="450" t="s">
        <v>513</v>
      </c>
      <c r="W23" s="450" t="s">
        <v>875</v>
      </c>
      <c r="X23" s="450" t="s">
        <v>665</v>
      </c>
      <c r="Y23" s="450" t="s">
        <v>696</v>
      </c>
      <c r="Z23" s="450"/>
      <c r="AA23" s="450">
        <v>8755332633</v>
      </c>
    </row>
    <row r="24" spans="1:27" ht="15.75" x14ac:dyDescent="0.3">
      <c r="A24" s="451">
        <v>44951</v>
      </c>
      <c r="B24" s="450" t="s">
        <v>860</v>
      </c>
      <c r="C24" s="450" t="s">
        <v>860</v>
      </c>
      <c r="D24" s="450" t="s">
        <v>526</v>
      </c>
      <c r="E24" s="456" t="s">
        <v>527</v>
      </c>
      <c r="F24" s="456" t="s">
        <v>950</v>
      </c>
      <c r="G24" s="462" t="s">
        <v>543</v>
      </c>
      <c r="H24" s="452">
        <v>800</v>
      </c>
      <c r="I24" s="452"/>
      <c r="J24" s="452">
        <v>1526.81</v>
      </c>
      <c r="K24" s="450" t="s">
        <v>861</v>
      </c>
      <c r="L24" s="451">
        <v>44951</v>
      </c>
      <c r="M24" s="450">
        <v>1674642205</v>
      </c>
      <c r="N24" s="450" t="s">
        <v>528</v>
      </c>
      <c r="O24" s="450" t="s">
        <v>894</v>
      </c>
      <c r="P24" s="450" t="s">
        <v>527</v>
      </c>
      <c r="Q24" s="450" t="s">
        <v>677</v>
      </c>
      <c r="R24" s="450" t="s">
        <v>695</v>
      </c>
      <c r="S24" s="450"/>
      <c r="T24" s="450"/>
      <c r="U24" s="450"/>
      <c r="V24" s="450" t="s">
        <v>527</v>
      </c>
      <c r="W24" s="450" t="s">
        <v>894</v>
      </c>
      <c r="X24" s="450" t="s">
        <v>665</v>
      </c>
      <c r="Y24" s="450" t="s">
        <v>872</v>
      </c>
      <c r="Z24" s="450"/>
      <c r="AA24" s="450">
        <v>8759528439</v>
      </c>
    </row>
    <row r="25" spans="1:27" ht="15.75" x14ac:dyDescent="0.3">
      <c r="A25" s="451">
        <v>44956</v>
      </c>
      <c r="B25" s="450" t="s">
        <v>860</v>
      </c>
      <c r="C25" s="450" t="s">
        <v>860</v>
      </c>
      <c r="D25" s="450" t="s">
        <v>544</v>
      </c>
      <c r="E25" s="456" t="s">
        <v>546</v>
      </c>
      <c r="F25" s="456" t="s">
        <v>951</v>
      </c>
      <c r="G25" s="462" t="s">
        <v>543</v>
      </c>
      <c r="H25" s="452">
        <v>4200</v>
      </c>
      <c r="I25" s="452"/>
      <c r="J25" s="452">
        <v>4225.01</v>
      </c>
      <c r="K25" s="450" t="s">
        <v>861</v>
      </c>
      <c r="L25" s="451">
        <v>44956</v>
      </c>
      <c r="M25" s="450">
        <v>1675078819</v>
      </c>
      <c r="N25" s="450" t="s">
        <v>564</v>
      </c>
      <c r="O25" s="450" t="s">
        <v>895</v>
      </c>
      <c r="P25" s="450" t="s">
        <v>546</v>
      </c>
      <c r="Q25" s="450" t="s">
        <v>677</v>
      </c>
      <c r="R25" s="450" t="s">
        <v>695</v>
      </c>
      <c r="S25" s="450"/>
      <c r="T25" s="450"/>
      <c r="U25" s="450"/>
      <c r="V25" s="450" t="s">
        <v>546</v>
      </c>
      <c r="W25" s="450" t="s">
        <v>895</v>
      </c>
      <c r="X25" s="450" t="s">
        <v>665</v>
      </c>
      <c r="Y25" s="450" t="s">
        <v>872</v>
      </c>
      <c r="Z25" s="450"/>
      <c r="AA25" s="450">
        <v>8794338382</v>
      </c>
    </row>
    <row r="26" spans="1:27" ht="15.75" x14ac:dyDescent="0.3">
      <c r="A26" s="451">
        <v>44957</v>
      </c>
      <c r="B26" s="450" t="s">
        <v>860</v>
      </c>
      <c r="C26" s="450" t="s">
        <v>860</v>
      </c>
      <c r="D26" s="450" t="s">
        <v>952</v>
      </c>
      <c r="E26" s="456" t="s">
        <v>497</v>
      </c>
      <c r="F26" s="456" t="s">
        <v>953</v>
      </c>
      <c r="G26" s="462" t="s">
        <v>543</v>
      </c>
      <c r="H26" s="452">
        <v>625</v>
      </c>
      <c r="I26" s="452"/>
      <c r="J26" s="452">
        <v>650.01</v>
      </c>
      <c r="K26" s="450" t="s">
        <v>861</v>
      </c>
      <c r="L26" s="451">
        <v>44957</v>
      </c>
      <c r="M26" s="450">
        <v>0</v>
      </c>
      <c r="N26" s="450" t="s">
        <v>498</v>
      </c>
      <c r="O26" s="450" t="s">
        <v>896</v>
      </c>
      <c r="P26" s="450" t="s">
        <v>497</v>
      </c>
      <c r="Q26" s="450" t="s">
        <v>677</v>
      </c>
      <c r="R26" s="450" t="s">
        <v>778</v>
      </c>
      <c r="S26" s="450"/>
      <c r="T26" s="450"/>
      <c r="U26" s="450"/>
      <c r="V26" s="450" t="s">
        <v>497</v>
      </c>
      <c r="W26" s="450" t="s">
        <v>896</v>
      </c>
      <c r="X26" s="450" t="s">
        <v>665</v>
      </c>
      <c r="Y26" s="450" t="s">
        <v>665</v>
      </c>
      <c r="Z26" s="450"/>
      <c r="AA26" s="450">
        <v>8801220287</v>
      </c>
    </row>
    <row r="27" spans="1:27" x14ac:dyDescent="0.25">
      <c r="A27" s="451">
        <v>44960</v>
      </c>
      <c r="B27" s="451" t="s">
        <v>897</v>
      </c>
      <c r="C27" s="450" t="s">
        <v>898</v>
      </c>
      <c r="D27" s="450" t="s">
        <v>954</v>
      </c>
      <c r="E27" s="450" t="s">
        <v>905</v>
      </c>
      <c r="F27" s="450" t="s">
        <v>955</v>
      </c>
      <c r="G27" s="450"/>
      <c r="H27" s="452">
        <v>40</v>
      </c>
      <c r="I27" s="452"/>
      <c r="J27" s="452">
        <v>64.11</v>
      </c>
      <c r="K27" s="450" t="s">
        <v>861</v>
      </c>
      <c r="L27" s="451">
        <v>44960</v>
      </c>
      <c r="M27" s="450">
        <v>1872</v>
      </c>
      <c r="N27" s="450" t="s">
        <v>899</v>
      </c>
      <c r="O27" s="450" t="s">
        <v>900</v>
      </c>
      <c r="P27" s="450" t="s">
        <v>901</v>
      </c>
      <c r="Q27" s="450" t="s">
        <v>677</v>
      </c>
      <c r="R27" s="450" t="s">
        <v>695</v>
      </c>
      <c r="S27" s="450"/>
      <c r="T27" s="450"/>
      <c r="U27" s="450"/>
      <c r="V27" s="450" t="s">
        <v>901</v>
      </c>
      <c r="W27" s="450" t="s">
        <v>900</v>
      </c>
      <c r="X27" s="450" t="s">
        <v>665</v>
      </c>
      <c r="Y27" s="450" t="s">
        <v>696</v>
      </c>
      <c r="Z27" s="450" t="s">
        <v>902</v>
      </c>
      <c r="AA27" s="450">
        <v>8821230981</v>
      </c>
    </row>
    <row r="28" spans="1:27" ht="15.75" x14ac:dyDescent="0.3">
      <c r="A28" s="451">
        <v>44964</v>
      </c>
      <c r="B28" s="450" t="s">
        <v>860</v>
      </c>
      <c r="C28" s="450" t="s">
        <v>860</v>
      </c>
      <c r="D28" s="450" t="s">
        <v>956</v>
      </c>
      <c r="E28" s="456" t="s">
        <v>905</v>
      </c>
      <c r="F28" s="456" t="s">
        <v>957</v>
      </c>
      <c r="G28" s="462" t="s">
        <v>543</v>
      </c>
      <c r="H28" s="452">
        <v>500</v>
      </c>
      <c r="I28" s="452"/>
      <c r="J28" s="452">
        <v>564.11</v>
      </c>
      <c r="K28" s="450" t="s">
        <v>861</v>
      </c>
      <c r="L28" s="451">
        <v>44964</v>
      </c>
      <c r="M28" s="450">
        <v>1675758154</v>
      </c>
      <c r="N28" s="450" t="s">
        <v>903</v>
      </c>
      <c r="O28" s="450" t="s">
        <v>904</v>
      </c>
      <c r="P28" s="450" t="s">
        <v>905</v>
      </c>
      <c r="Q28" s="450" t="s">
        <v>677</v>
      </c>
      <c r="R28" s="450" t="s">
        <v>695</v>
      </c>
      <c r="S28" s="450"/>
      <c r="T28" s="450"/>
      <c r="U28" s="450"/>
      <c r="V28" s="450" t="s">
        <v>905</v>
      </c>
      <c r="W28" s="450" t="s">
        <v>904</v>
      </c>
      <c r="X28" s="450" t="s">
        <v>665</v>
      </c>
      <c r="Y28" s="450" t="s">
        <v>872</v>
      </c>
      <c r="Z28" s="450"/>
      <c r="AA28" s="450">
        <v>8849989323</v>
      </c>
    </row>
    <row r="29" spans="1:27" ht="15.75" x14ac:dyDescent="0.3">
      <c r="A29" s="451">
        <v>44964</v>
      </c>
      <c r="B29" s="450" t="s">
        <v>860</v>
      </c>
      <c r="C29" s="450" t="s">
        <v>906</v>
      </c>
      <c r="D29" s="450" t="s">
        <v>956</v>
      </c>
      <c r="E29" s="456" t="s">
        <v>510</v>
      </c>
      <c r="F29" s="456" t="s">
        <v>957</v>
      </c>
      <c r="G29" s="462" t="s">
        <v>543</v>
      </c>
      <c r="H29" s="452">
        <v>800</v>
      </c>
      <c r="I29" s="452"/>
      <c r="J29" s="452">
        <v>1364.11</v>
      </c>
      <c r="K29" s="450" t="s">
        <v>861</v>
      </c>
      <c r="L29" s="451">
        <v>44964</v>
      </c>
      <c r="M29" s="450">
        <v>1675758685</v>
      </c>
      <c r="N29" s="450" t="s">
        <v>903</v>
      </c>
      <c r="O29" s="450" t="s">
        <v>904</v>
      </c>
      <c r="P29" s="450" t="s">
        <v>905</v>
      </c>
      <c r="Q29" s="450" t="s">
        <v>677</v>
      </c>
      <c r="R29" s="450" t="s">
        <v>695</v>
      </c>
      <c r="S29" s="450"/>
      <c r="T29" s="450"/>
      <c r="U29" s="450"/>
      <c r="V29" s="450" t="s">
        <v>905</v>
      </c>
      <c r="W29" s="450" t="s">
        <v>904</v>
      </c>
      <c r="X29" s="450" t="s">
        <v>665</v>
      </c>
      <c r="Y29" s="450" t="s">
        <v>872</v>
      </c>
      <c r="Z29" s="450"/>
      <c r="AA29" s="450">
        <v>8850085985</v>
      </c>
    </row>
    <row r="30" spans="1:27" ht="15.75" x14ac:dyDescent="0.3">
      <c r="A30" s="451">
        <v>44964</v>
      </c>
      <c r="B30" s="450" t="s">
        <v>860</v>
      </c>
      <c r="C30" s="450" t="s">
        <v>860</v>
      </c>
      <c r="D30" s="450" t="s">
        <v>509</v>
      </c>
      <c r="E30" s="456" t="s">
        <v>505</v>
      </c>
      <c r="F30" s="456" t="s">
        <v>958</v>
      </c>
      <c r="G30" s="462" t="s">
        <v>543</v>
      </c>
      <c r="H30" s="452">
        <v>1000</v>
      </c>
      <c r="I30" s="452"/>
      <c r="J30" s="452">
        <v>1863.21</v>
      </c>
      <c r="K30" s="450" t="s">
        <v>861</v>
      </c>
      <c r="L30" s="451">
        <v>44964</v>
      </c>
      <c r="M30" s="450">
        <v>1675761631</v>
      </c>
      <c r="N30" s="450" t="s">
        <v>511</v>
      </c>
      <c r="O30" s="450" t="s">
        <v>907</v>
      </c>
      <c r="P30" s="450" t="s">
        <v>510</v>
      </c>
      <c r="Q30" s="450" t="s">
        <v>677</v>
      </c>
      <c r="R30" s="450" t="s">
        <v>695</v>
      </c>
      <c r="S30" s="450"/>
      <c r="T30" s="450"/>
      <c r="U30" s="450"/>
      <c r="V30" s="450" t="s">
        <v>510</v>
      </c>
      <c r="W30" s="450" t="s">
        <v>907</v>
      </c>
      <c r="X30" s="450" t="s">
        <v>665</v>
      </c>
      <c r="Y30" s="450" t="s">
        <v>696</v>
      </c>
      <c r="Z30" s="450"/>
      <c r="AA30" s="450">
        <v>8850687239</v>
      </c>
    </row>
    <row r="31" spans="1:27" ht="15.75" x14ac:dyDescent="0.3">
      <c r="A31" s="451">
        <v>44964</v>
      </c>
      <c r="B31" s="450" t="s">
        <v>860</v>
      </c>
      <c r="C31" s="450" t="s">
        <v>860</v>
      </c>
      <c r="D31" s="450" t="s">
        <v>816</v>
      </c>
      <c r="E31" s="456" t="s">
        <v>516</v>
      </c>
      <c r="F31" s="456" t="s">
        <v>959</v>
      </c>
      <c r="G31" s="462" t="s">
        <v>543</v>
      </c>
      <c r="H31" s="452">
        <v>500</v>
      </c>
      <c r="I31" s="452"/>
      <c r="J31" s="452">
        <v>2363.21</v>
      </c>
      <c r="K31" s="450" t="s">
        <v>861</v>
      </c>
      <c r="L31" s="451">
        <v>44964</v>
      </c>
      <c r="M31" s="450">
        <v>6768</v>
      </c>
      <c r="N31" s="450" t="s">
        <v>506</v>
      </c>
      <c r="O31" s="450" t="s">
        <v>908</v>
      </c>
      <c r="P31" s="450" t="s">
        <v>505</v>
      </c>
      <c r="Q31" s="450" t="s">
        <v>677</v>
      </c>
      <c r="R31" s="450" t="s">
        <v>778</v>
      </c>
      <c r="S31" s="450"/>
      <c r="T31" s="450"/>
      <c r="U31" s="450"/>
      <c r="V31" s="450" t="s">
        <v>505</v>
      </c>
      <c r="W31" s="450" t="s">
        <v>908</v>
      </c>
      <c r="X31" s="450" t="s">
        <v>665</v>
      </c>
      <c r="Y31" s="450" t="s">
        <v>665</v>
      </c>
      <c r="Z31" s="450"/>
      <c r="AA31" s="450">
        <v>8850831629</v>
      </c>
    </row>
    <row r="32" spans="1:27" ht="15.75" x14ac:dyDescent="0.3">
      <c r="A32" s="451">
        <v>44964</v>
      </c>
      <c r="B32" s="450" t="s">
        <v>860</v>
      </c>
      <c r="C32" s="450" t="s">
        <v>860</v>
      </c>
      <c r="D32" s="450" t="s">
        <v>515</v>
      </c>
      <c r="E32" s="456" t="s">
        <v>530</v>
      </c>
      <c r="F32" s="456" t="s">
        <v>949</v>
      </c>
      <c r="G32" s="462" t="s">
        <v>543</v>
      </c>
      <c r="H32" s="452">
        <v>625</v>
      </c>
      <c r="I32" s="452"/>
      <c r="J32" s="452">
        <v>685.51</v>
      </c>
      <c r="K32" s="450" t="s">
        <v>861</v>
      </c>
      <c r="L32" s="451">
        <v>44964</v>
      </c>
      <c r="M32" s="450">
        <v>1675772873</v>
      </c>
      <c r="N32" s="450" t="s">
        <v>517</v>
      </c>
      <c r="O32" s="450" t="s">
        <v>893</v>
      </c>
      <c r="P32" s="450" t="s">
        <v>516</v>
      </c>
      <c r="Q32" s="450" t="s">
        <v>677</v>
      </c>
      <c r="R32" s="450" t="s">
        <v>695</v>
      </c>
      <c r="S32" s="450"/>
      <c r="T32" s="450"/>
      <c r="U32" s="450"/>
      <c r="V32" s="450" t="s">
        <v>516</v>
      </c>
      <c r="W32" s="450" t="s">
        <v>893</v>
      </c>
      <c r="X32" s="450" t="s">
        <v>665</v>
      </c>
      <c r="Y32" s="450" t="s">
        <v>872</v>
      </c>
      <c r="Z32" s="450"/>
      <c r="AA32" s="450">
        <v>8853152409</v>
      </c>
    </row>
    <row r="33" spans="1:27" ht="15.75" x14ac:dyDescent="0.3">
      <c r="A33" s="451">
        <v>44964</v>
      </c>
      <c r="B33" s="450" t="s">
        <v>860</v>
      </c>
      <c r="C33" s="450" t="s">
        <v>860</v>
      </c>
      <c r="D33" s="450" t="s">
        <v>529</v>
      </c>
      <c r="E33" s="456" t="s">
        <v>521</v>
      </c>
      <c r="F33" s="456" t="s">
        <v>960</v>
      </c>
      <c r="G33" s="462" t="s">
        <v>543</v>
      </c>
      <c r="H33" s="452">
        <v>875</v>
      </c>
      <c r="I33" s="452"/>
      <c r="J33" s="452">
        <v>1560.51</v>
      </c>
      <c r="K33" s="450" t="s">
        <v>861</v>
      </c>
      <c r="L33" s="451">
        <v>44964</v>
      </c>
      <c r="M33" s="450">
        <v>1675773944</v>
      </c>
      <c r="N33" s="450" t="s">
        <v>531</v>
      </c>
      <c r="O33" s="450" t="s">
        <v>909</v>
      </c>
      <c r="P33" s="450" t="s">
        <v>530</v>
      </c>
      <c r="Q33" s="450" t="s">
        <v>677</v>
      </c>
      <c r="R33" s="450" t="s">
        <v>695</v>
      </c>
      <c r="S33" s="450"/>
      <c r="T33" s="450"/>
      <c r="U33" s="450"/>
      <c r="V33" s="450" t="s">
        <v>530</v>
      </c>
      <c r="W33" s="450" t="s">
        <v>909</v>
      </c>
      <c r="X33" s="450" t="s">
        <v>665</v>
      </c>
      <c r="Y33" s="450" t="s">
        <v>872</v>
      </c>
      <c r="Z33" s="450"/>
      <c r="AA33" s="450">
        <v>8853427935</v>
      </c>
    </row>
    <row r="34" spans="1:27" x14ac:dyDescent="0.25">
      <c r="A34" s="451">
        <v>44964</v>
      </c>
      <c r="B34" s="451" t="s">
        <v>971</v>
      </c>
      <c r="C34" s="450" t="s">
        <v>911</v>
      </c>
      <c r="D34" s="450" t="s">
        <v>515</v>
      </c>
      <c r="E34" s="450" t="s">
        <v>503</v>
      </c>
      <c r="F34" s="450" t="s">
        <v>949</v>
      </c>
      <c r="G34" s="450"/>
      <c r="H34" s="452">
        <v>125</v>
      </c>
      <c r="I34" s="452"/>
      <c r="J34" s="452">
        <v>1060.51</v>
      </c>
      <c r="K34" s="450" t="s">
        <v>861</v>
      </c>
      <c r="L34" s="451">
        <v>44964</v>
      </c>
      <c r="M34" s="450">
        <v>1675782559</v>
      </c>
      <c r="N34" s="450" t="s">
        <v>517</v>
      </c>
      <c r="O34" s="450" t="s">
        <v>893</v>
      </c>
      <c r="P34" s="450" t="s">
        <v>516</v>
      </c>
      <c r="Q34" s="450" t="s">
        <v>677</v>
      </c>
      <c r="R34" s="450" t="s">
        <v>695</v>
      </c>
      <c r="S34" s="450"/>
      <c r="T34" s="450"/>
      <c r="U34" s="450"/>
      <c r="V34" s="450" t="s">
        <v>516</v>
      </c>
      <c r="W34" s="450" t="s">
        <v>893</v>
      </c>
      <c r="X34" s="450" t="s">
        <v>665</v>
      </c>
      <c r="Y34" s="450" t="s">
        <v>872</v>
      </c>
      <c r="Z34" s="450"/>
      <c r="AA34" s="450">
        <v>8854959957</v>
      </c>
    </row>
    <row r="35" spans="1:27" ht="15.75" x14ac:dyDescent="0.3">
      <c r="A35" s="451">
        <v>44964</v>
      </c>
      <c r="B35" s="450" t="s">
        <v>860</v>
      </c>
      <c r="C35" s="450" t="s">
        <v>877</v>
      </c>
      <c r="D35" s="450" t="s">
        <v>520</v>
      </c>
      <c r="E35" s="456" t="s">
        <v>874</v>
      </c>
      <c r="F35" s="456" t="s">
        <v>936</v>
      </c>
      <c r="G35" s="462" t="s">
        <v>543</v>
      </c>
      <c r="H35" s="452">
        <v>500</v>
      </c>
      <c r="I35" s="452"/>
      <c r="J35" s="452">
        <v>1560.51</v>
      </c>
      <c r="K35" s="450" t="s">
        <v>861</v>
      </c>
      <c r="L35" s="451">
        <v>44964</v>
      </c>
      <c r="M35" s="450">
        <v>1675795507</v>
      </c>
      <c r="N35" s="450" t="s">
        <v>522</v>
      </c>
      <c r="O35" s="450" t="s">
        <v>878</v>
      </c>
      <c r="P35" s="450" t="s">
        <v>521</v>
      </c>
      <c r="Q35" s="450" t="s">
        <v>677</v>
      </c>
      <c r="R35" s="450" t="s">
        <v>695</v>
      </c>
      <c r="S35" s="450"/>
      <c r="T35" s="450"/>
      <c r="U35" s="450"/>
      <c r="V35" s="450" t="s">
        <v>521</v>
      </c>
      <c r="W35" s="450" t="s">
        <v>878</v>
      </c>
      <c r="X35" s="450" t="s">
        <v>665</v>
      </c>
      <c r="Y35" s="450" t="s">
        <v>872</v>
      </c>
      <c r="Z35" s="450"/>
      <c r="AA35" s="450">
        <v>8855384915</v>
      </c>
    </row>
    <row r="36" spans="1:27" ht="15.75" x14ac:dyDescent="0.3">
      <c r="A36" s="451">
        <v>44970</v>
      </c>
      <c r="B36" s="450" t="s">
        <v>860</v>
      </c>
      <c r="C36" s="450" t="s">
        <v>860</v>
      </c>
      <c r="D36" s="450" t="s">
        <v>502</v>
      </c>
      <c r="E36" s="456" t="s">
        <v>536</v>
      </c>
      <c r="F36" s="456" t="s">
        <v>935</v>
      </c>
      <c r="G36" s="462" t="s">
        <v>543</v>
      </c>
      <c r="H36" s="452">
        <v>500</v>
      </c>
      <c r="I36" s="452"/>
      <c r="J36" s="452">
        <v>1435.51</v>
      </c>
      <c r="K36" s="450" t="s">
        <v>861</v>
      </c>
      <c r="L36" s="451">
        <v>44970</v>
      </c>
      <c r="M36" s="450">
        <v>1676273966</v>
      </c>
      <c r="N36" s="450" t="s">
        <v>504</v>
      </c>
      <c r="O36" s="450" t="s">
        <v>876</v>
      </c>
      <c r="P36" s="450" t="s">
        <v>503</v>
      </c>
      <c r="Q36" s="450" t="s">
        <v>677</v>
      </c>
      <c r="R36" s="450" t="s">
        <v>695</v>
      </c>
      <c r="S36" s="450"/>
      <c r="T36" s="450"/>
      <c r="U36" s="450"/>
      <c r="V36" s="450" t="s">
        <v>503</v>
      </c>
      <c r="W36" s="450" t="s">
        <v>876</v>
      </c>
      <c r="X36" s="450" t="s">
        <v>665</v>
      </c>
      <c r="Y36" s="450" t="s">
        <v>872</v>
      </c>
      <c r="Z36" s="450"/>
      <c r="AA36" s="450">
        <v>8890031640</v>
      </c>
    </row>
    <row r="37" spans="1:27" ht="15.75" x14ac:dyDescent="0.3">
      <c r="A37" s="451">
        <v>44972</v>
      </c>
      <c r="B37" s="450" t="s">
        <v>860</v>
      </c>
      <c r="C37" s="450" t="s">
        <v>860</v>
      </c>
      <c r="D37" s="450" t="s">
        <v>553</v>
      </c>
      <c r="E37" s="456" t="s">
        <v>555</v>
      </c>
      <c r="F37" s="456" t="s">
        <v>933</v>
      </c>
      <c r="G37" s="462" t="s">
        <v>543</v>
      </c>
      <c r="H37" s="452">
        <v>1200</v>
      </c>
      <c r="I37" s="452"/>
      <c r="J37" s="452">
        <v>1634.61</v>
      </c>
      <c r="K37" s="450" t="s">
        <v>861</v>
      </c>
      <c r="L37" s="451">
        <v>44972</v>
      </c>
      <c r="M37" s="450">
        <v>1676445867</v>
      </c>
      <c r="N37" s="450" t="s">
        <v>559</v>
      </c>
      <c r="O37" s="450" t="s">
        <v>873</v>
      </c>
      <c r="P37" s="450" t="s">
        <v>874</v>
      </c>
      <c r="Q37" s="450" t="s">
        <v>677</v>
      </c>
      <c r="R37" s="450" t="s">
        <v>695</v>
      </c>
      <c r="S37" s="450"/>
      <c r="T37" s="450"/>
      <c r="U37" s="450"/>
      <c r="V37" s="450" t="s">
        <v>874</v>
      </c>
      <c r="W37" s="450" t="s">
        <v>873</v>
      </c>
      <c r="X37" s="450" t="s">
        <v>665</v>
      </c>
      <c r="Y37" s="450" t="s">
        <v>872</v>
      </c>
      <c r="Z37" s="450"/>
      <c r="AA37" s="450">
        <v>8903899317</v>
      </c>
    </row>
    <row r="38" spans="1:27" ht="15.75" x14ac:dyDescent="0.3">
      <c r="A38" s="451">
        <v>44972</v>
      </c>
      <c r="B38" s="450" t="s">
        <v>860</v>
      </c>
      <c r="C38" s="450" t="s">
        <v>860</v>
      </c>
      <c r="D38" s="450" t="s">
        <v>535</v>
      </c>
      <c r="E38" s="456" t="s">
        <v>521</v>
      </c>
      <c r="F38" s="456" t="s">
        <v>961</v>
      </c>
      <c r="G38" s="462" t="s">
        <v>543</v>
      </c>
      <c r="H38" s="452">
        <v>375</v>
      </c>
      <c r="I38" s="452"/>
      <c r="J38" s="452">
        <v>815.56</v>
      </c>
      <c r="K38" s="450" t="s">
        <v>861</v>
      </c>
      <c r="L38" s="451">
        <v>44972</v>
      </c>
      <c r="M38" s="450">
        <v>1676449682</v>
      </c>
      <c r="N38" s="450" t="s">
        <v>560</v>
      </c>
      <c r="O38" s="450" t="s">
        <v>912</v>
      </c>
      <c r="P38" s="450" t="s">
        <v>536</v>
      </c>
      <c r="Q38" s="450" t="s">
        <v>677</v>
      </c>
      <c r="R38" s="450" t="s">
        <v>695</v>
      </c>
      <c r="S38" s="450"/>
      <c r="T38" s="450"/>
      <c r="U38" s="450"/>
      <c r="V38" s="450" t="s">
        <v>536</v>
      </c>
      <c r="W38" s="450" t="s">
        <v>912</v>
      </c>
      <c r="X38" s="450" t="s">
        <v>665</v>
      </c>
      <c r="Y38" s="450" t="s">
        <v>872</v>
      </c>
      <c r="Z38" s="450"/>
      <c r="AA38" s="450">
        <v>8904300059</v>
      </c>
    </row>
    <row r="39" spans="1:27" ht="15.75" x14ac:dyDescent="0.3">
      <c r="A39" s="451">
        <v>44972</v>
      </c>
      <c r="B39" s="450" t="s">
        <v>860</v>
      </c>
      <c r="C39" s="450" t="s">
        <v>860</v>
      </c>
      <c r="D39" s="450" t="s">
        <v>554</v>
      </c>
      <c r="E39" s="456" t="s">
        <v>497</v>
      </c>
      <c r="F39" s="456" t="s">
        <v>962</v>
      </c>
      <c r="G39" s="462" t="s">
        <v>543</v>
      </c>
      <c r="H39" s="452">
        <v>1460</v>
      </c>
      <c r="I39" s="452"/>
      <c r="J39" s="452">
        <v>1900.56</v>
      </c>
      <c r="K39" s="450" t="s">
        <v>861</v>
      </c>
      <c r="L39" s="451">
        <v>44972</v>
      </c>
      <c r="M39" s="450">
        <v>18</v>
      </c>
      <c r="N39" s="450" t="s">
        <v>913</v>
      </c>
      <c r="O39" s="450" t="s">
        <v>914</v>
      </c>
      <c r="P39" s="450" t="s">
        <v>555</v>
      </c>
      <c r="Q39" s="450" t="s">
        <v>677</v>
      </c>
      <c r="R39" s="450" t="s">
        <v>695</v>
      </c>
      <c r="S39" s="450"/>
      <c r="T39" s="450"/>
      <c r="U39" s="450"/>
      <c r="V39" s="450" t="s">
        <v>555</v>
      </c>
      <c r="W39" s="450" t="s">
        <v>914</v>
      </c>
      <c r="X39" s="450" t="s">
        <v>665</v>
      </c>
      <c r="Y39" s="450" t="s">
        <v>915</v>
      </c>
      <c r="Z39" s="450"/>
      <c r="AA39" s="450">
        <v>8906029577</v>
      </c>
    </row>
    <row r="40" spans="1:27" x14ac:dyDescent="0.25">
      <c r="A40" s="451">
        <v>44984</v>
      </c>
      <c r="B40" s="450" t="s">
        <v>860</v>
      </c>
      <c r="C40" s="450" t="s">
        <v>860</v>
      </c>
      <c r="D40" s="450" t="s">
        <v>520</v>
      </c>
      <c r="E40" s="456" t="s">
        <v>497</v>
      </c>
      <c r="F40" s="456" t="s">
        <v>963</v>
      </c>
      <c r="G40" s="456" t="s">
        <v>557</v>
      </c>
      <c r="H40" s="452">
        <v>499</v>
      </c>
      <c r="I40" s="452"/>
      <c r="J40" s="452">
        <v>938.54</v>
      </c>
      <c r="K40" s="450" t="s">
        <v>861</v>
      </c>
      <c r="L40" s="451">
        <v>44984</v>
      </c>
      <c r="M40" s="450">
        <v>3133</v>
      </c>
      <c r="N40" s="450" t="s">
        <v>916</v>
      </c>
      <c r="O40" s="450" t="s">
        <v>917</v>
      </c>
      <c r="P40" s="450" t="s">
        <v>521</v>
      </c>
      <c r="Q40" s="450" t="s">
        <v>668</v>
      </c>
      <c r="R40" s="450" t="s">
        <v>669</v>
      </c>
      <c r="S40" s="450"/>
      <c r="T40" s="450"/>
      <c r="U40" s="450"/>
      <c r="V40" s="450" t="s">
        <v>521</v>
      </c>
      <c r="W40" s="450" t="s">
        <v>917</v>
      </c>
      <c r="X40" s="450" t="s">
        <v>665</v>
      </c>
      <c r="Y40" s="450" t="s">
        <v>868</v>
      </c>
      <c r="Z40" s="450"/>
      <c r="AA40" s="450">
        <v>8988685298</v>
      </c>
    </row>
    <row r="41" spans="1:27" ht="15.75" x14ac:dyDescent="0.3">
      <c r="A41" s="451">
        <v>44991</v>
      </c>
      <c r="B41" s="450" t="s">
        <v>860</v>
      </c>
      <c r="C41" s="450" t="s">
        <v>860</v>
      </c>
      <c r="D41" s="450" t="s">
        <v>952</v>
      </c>
      <c r="E41" s="456" t="s">
        <v>920</v>
      </c>
      <c r="F41" s="456" t="s">
        <v>953</v>
      </c>
      <c r="G41" s="462" t="s">
        <v>543</v>
      </c>
      <c r="H41" s="452">
        <v>625</v>
      </c>
      <c r="I41" s="452"/>
      <c r="J41" s="452">
        <v>686.74</v>
      </c>
      <c r="K41" s="450" t="s">
        <v>861</v>
      </c>
      <c r="L41" s="451">
        <v>44991</v>
      </c>
      <c r="M41" s="450">
        <v>0</v>
      </c>
      <c r="N41" s="450" t="s">
        <v>498</v>
      </c>
      <c r="O41" s="450" t="s">
        <v>896</v>
      </c>
      <c r="P41" s="450" t="s">
        <v>497</v>
      </c>
      <c r="Q41" s="450" t="s">
        <v>677</v>
      </c>
      <c r="R41" s="450" t="s">
        <v>778</v>
      </c>
      <c r="S41" s="450"/>
      <c r="T41" s="450"/>
      <c r="U41" s="450"/>
      <c r="V41" s="450" t="s">
        <v>497</v>
      </c>
      <c r="W41" s="450" t="s">
        <v>896</v>
      </c>
      <c r="X41" s="450" t="s">
        <v>665</v>
      </c>
      <c r="Y41" s="450" t="s">
        <v>665</v>
      </c>
      <c r="Z41" s="450"/>
      <c r="AA41" s="450">
        <v>9041963587</v>
      </c>
    </row>
    <row r="42" spans="1:27" ht="15.75" x14ac:dyDescent="0.3">
      <c r="A42" s="451">
        <v>45016</v>
      </c>
      <c r="B42" s="450" t="s">
        <v>860</v>
      </c>
      <c r="C42" s="450" t="s">
        <v>860</v>
      </c>
      <c r="D42" s="450" t="s">
        <v>952</v>
      </c>
      <c r="E42" s="456" t="s">
        <v>555</v>
      </c>
      <c r="F42" s="456" t="s">
        <v>953</v>
      </c>
      <c r="G42" s="462" t="s">
        <v>543</v>
      </c>
      <c r="H42" s="452">
        <v>625</v>
      </c>
      <c r="I42" s="452"/>
      <c r="J42" s="452">
        <v>651.5</v>
      </c>
      <c r="K42" s="450" t="s">
        <v>861</v>
      </c>
      <c r="L42" s="451">
        <v>45016</v>
      </c>
      <c r="M42" s="450">
        <v>0</v>
      </c>
      <c r="N42" s="450" t="s">
        <v>498</v>
      </c>
      <c r="O42" s="450" t="s">
        <v>896</v>
      </c>
      <c r="P42" s="450" t="s">
        <v>497</v>
      </c>
      <c r="Q42" s="450" t="s">
        <v>677</v>
      </c>
      <c r="R42" s="450" t="s">
        <v>778</v>
      </c>
      <c r="S42" s="450"/>
      <c r="T42" s="450"/>
      <c r="U42" s="450"/>
      <c r="V42" s="450" t="s">
        <v>497</v>
      </c>
      <c r="W42" s="450" t="s">
        <v>896</v>
      </c>
      <c r="X42" s="450" t="s">
        <v>665</v>
      </c>
      <c r="Y42" s="450" t="s">
        <v>665</v>
      </c>
      <c r="Z42" s="450"/>
      <c r="AA42" s="450">
        <v>9218768687</v>
      </c>
    </row>
    <row r="43" spans="1:27" ht="15.75" x14ac:dyDescent="0.3">
      <c r="A43" s="451">
        <v>45019</v>
      </c>
      <c r="B43" s="450" t="s">
        <v>860</v>
      </c>
      <c r="C43" s="450" t="s">
        <v>860</v>
      </c>
      <c r="D43" s="450" t="s">
        <v>964</v>
      </c>
      <c r="E43" s="456" t="s">
        <v>497</v>
      </c>
      <c r="F43" s="456" t="s">
        <v>965</v>
      </c>
      <c r="G43" s="462" t="s">
        <v>543</v>
      </c>
      <c r="H43" s="452">
        <v>1500</v>
      </c>
      <c r="I43" s="452"/>
      <c r="J43" s="452">
        <v>1525.6</v>
      </c>
      <c r="K43" s="450" t="s">
        <v>861</v>
      </c>
      <c r="L43" s="451">
        <v>45019</v>
      </c>
      <c r="M43" s="450">
        <v>1680524971</v>
      </c>
      <c r="N43" s="450" t="s">
        <v>918</v>
      </c>
      <c r="O43" s="450" t="s">
        <v>919</v>
      </c>
      <c r="P43" s="450" t="s">
        <v>920</v>
      </c>
      <c r="Q43" s="450" t="s">
        <v>677</v>
      </c>
      <c r="R43" s="450" t="s">
        <v>695</v>
      </c>
      <c r="S43" s="450"/>
      <c r="T43" s="450"/>
      <c r="U43" s="450"/>
      <c r="V43" s="450" t="s">
        <v>920</v>
      </c>
      <c r="W43" s="450" t="s">
        <v>919</v>
      </c>
      <c r="X43" s="450" t="s">
        <v>665</v>
      </c>
      <c r="Y43" s="450" t="s">
        <v>872</v>
      </c>
      <c r="Z43" s="450"/>
      <c r="AA43" s="450">
        <v>9242565211</v>
      </c>
    </row>
    <row r="44" spans="1:27" ht="15.75" x14ac:dyDescent="0.3">
      <c r="A44" s="451">
        <v>45020</v>
      </c>
      <c r="B44" s="450" t="s">
        <v>860</v>
      </c>
      <c r="C44" s="450" t="s">
        <v>860</v>
      </c>
      <c r="D44" s="450" t="s">
        <v>554</v>
      </c>
      <c r="E44" s="456" t="s">
        <v>922</v>
      </c>
      <c r="F44" s="456" t="s">
        <v>966</v>
      </c>
      <c r="G44" s="462" t="s">
        <v>543</v>
      </c>
      <c r="H44" s="452">
        <v>1460</v>
      </c>
      <c r="I44" s="452"/>
      <c r="J44" s="452">
        <v>1485.6</v>
      </c>
      <c r="K44" s="450" t="s">
        <v>861</v>
      </c>
      <c r="L44" s="451">
        <v>45020</v>
      </c>
      <c r="M44" s="450">
        <v>1680619574</v>
      </c>
      <c r="N44" s="450" t="s">
        <v>562</v>
      </c>
      <c r="O44" s="450" t="s">
        <v>914</v>
      </c>
      <c r="P44" s="450" t="s">
        <v>555</v>
      </c>
      <c r="Q44" s="450" t="s">
        <v>677</v>
      </c>
      <c r="R44" s="450" t="s">
        <v>695</v>
      </c>
      <c r="S44" s="450"/>
      <c r="T44" s="450"/>
      <c r="U44" s="450"/>
      <c r="V44" s="450" t="s">
        <v>555</v>
      </c>
      <c r="W44" s="450" t="s">
        <v>914</v>
      </c>
      <c r="X44" s="450" t="s">
        <v>665</v>
      </c>
      <c r="Y44" s="450" t="s">
        <v>872</v>
      </c>
      <c r="Z44" s="450"/>
      <c r="AA44" s="450">
        <v>9252804172</v>
      </c>
    </row>
    <row r="45" spans="1:27" ht="15.75" x14ac:dyDescent="0.3">
      <c r="A45" s="451">
        <v>45047</v>
      </c>
      <c r="B45" s="450" t="s">
        <v>860</v>
      </c>
      <c r="C45" s="450" t="s">
        <v>860</v>
      </c>
      <c r="D45" s="450" t="s">
        <v>952</v>
      </c>
      <c r="E45" s="456" t="s">
        <v>497</v>
      </c>
      <c r="F45" s="456" t="s">
        <v>953</v>
      </c>
      <c r="G45" s="462" t="s">
        <v>543</v>
      </c>
      <c r="H45" s="452">
        <v>625</v>
      </c>
      <c r="I45" s="452"/>
      <c r="J45" s="452">
        <v>649.58000000000004</v>
      </c>
      <c r="K45" s="450" t="s">
        <v>861</v>
      </c>
      <c r="L45" s="451">
        <v>45047</v>
      </c>
      <c r="M45" s="450">
        <v>0</v>
      </c>
      <c r="N45" s="450" t="s">
        <v>498</v>
      </c>
      <c r="O45" s="450" t="s">
        <v>896</v>
      </c>
      <c r="P45" s="450" t="s">
        <v>497</v>
      </c>
      <c r="Q45" s="450" t="s">
        <v>677</v>
      </c>
      <c r="R45" s="450" t="s">
        <v>778</v>
      </c>
      <c r="S45" s="450"/>
      <c r="T45" s="450"/>
      <c r="U45" s="450"/>
      <c r="V45" s="450" t="s">
        <v>497</v>
      </c>
      <c r="W45" s="450" t="s">
        <v>896</v>
      </c>
      <c r="X45" s="450" t="s">
        <v>665</v>
      </c>
      <c r="Y45" s="450" t="s">
        <v>665</v>
      </c>
      <c r="Z45" s="450"/>
      <c r="AA45" s="450">
        <v>9440845542</v>
      </c>
    </row>
    <row r="46" spans="1:27" ht="15.75" x14ac:dyDescent="0.3">
      <c r="A46" s="451">
        <v>45060</v>
      </c>
      <c r="B46" s="450" t="s">
        <v>860</v>
      </c>
      <c r="C46" s="450" t="s">
        <v>860</v>
      </c>
      <c r="D46" s="450" t="s">
        <v>548</v>
      </c>
      <c r="E46" s="456" t="s">
        <v>555</v>
      </c>
      <c r="F46" s="456" t="s">
        <v>967</v>
      </c>
      <c r="G46" s="462" t="s">
        <v>543</v>
      </c>
      <c r="H46" s="452">
        <v>290</v>
      </c>
      <c r="I46" s="452"/>
      <c r="J46" s="452">
        <v>313.58</v>
      </c>
      <c r="K46" s="450" t="s">
        <v>861</v>
      </c>
      <c r="L46" s="451">
        <v>45060</v>
      </c>
      <c r="M46" s="450">
        <v>1684085888</v>
      </c>
      <c r="N46" s="450" t="s">
        <v>550</v>
      </c>
      <c r="O46" s="450" t="s">
        <v>921</v>
      </c>
      <c r="P46" s="450" t="s">
        <v>922</v>
      </c>
      <c r="Q46" s="450" t="s">
        <v>677</v>
      </c>
      <c r="R46" s="450" t="s">
        <v>695</v>
      </c>
      <c r="S46" s="450"/>
      <c r="T46" s="450"/>
      <c r="U46" s="450"/>
      <c r="V46" s="450" t="s">
        <v>922</v>
      </c>
      <c r="W46" s="450" t="s">
        <v>921</v>
      </c>
      <c r="X46" s="450" t="s">
        <v>665</v>
      </c>
      <c r="Y46" s="450" t="s">
        <v>872</v>
      </c>
      <c r="Z46" s="450"/>
      <c r="AA46" s="450">
        <v>9544326947</v>
      </c>
    </row>
    <row r="47" spans="1:27" x14ac:dyDescent="0.25">
      <c r="A47" s="451">
        <v>45070</v>
      </c>
      <c r="B47" s="451" t="s">
        <v>971</v>
      </c>
      <c r="C47" s="450" t="s">
        <v>924</v>
      </c>
      <c r="D47" s="450" t="s">
        <v>544</v>
      </c>
      <c r="E47" s="450" t="s">
        <v>555</v>
      </c>
      <c r="F47" s="450" t="s">
        <v>951</v>
      </c>
      <c r="G47" s="450"/>
      <c r="H47" s="452">
        <v>550</v>
      </c>
      <c r="I47" s="452"/>
      <c r="J47" s="452">
        <v>574.12</v>
      </c>
      <c r="K47" s="450" t="s">
        <v>861</v>
      </c>
      <c r="L47" s="451">
        <v>45070</v>
      </c>
      <c r="M47" s="450">
        <v>1684935181</v>
      </c>
      <c r="N47" s="450" t="s">
        <v>564</v>
      </c>
      <c r="O47" s="450" t="s">
        <v>895</v>
      </c>
      <c r="P47" s="450" t="s">
        <v>546</v>
      </c>
      <c r="Q47" s="450" t="s">
        <v>677</v>
      </c>
      <c r="R47" s="450" t="s">
        <v>695</v>
      </c>
      <c r="S47" s="450"/>
      <c r="T47" s="450"/>
      <c r="U47" s="450"/>
      <c r="V47" s="450" t="s">
        <v>546</v>
      </c>
      <c r="W47" s="450" t="s">
        <v>895</v>
      </c>
      <c r="X47" s="450" t="s">
        <v>665</v>
      </c>
      <c r="Y47" s="450" t="s">
        <v>872</v>
      </c>
      <c r="Z47" s="450"/>
      <c r="AA47" s="450">
        <v>9615325953</v>
      </c>
    </row>
    <row r="48" spans="1:27" ht="15.75" x14ac:dyDescent="0.3">
      <c r="A48" s="451">
        <v>45076</v>
      </c>
      <c r="B48" s="450" t="s">
        <v>860</v>
      </c>
      <c r="C48" s="450" t="s">
        <v>860</v>
      </c>
      <c r="D48" s="450" t="s">
        <v>952</v>
      </c>
      <c r="E48" s="456" t="s">
        <v>497</v>
      </c>
      <c r="F48" s="456" t="s">
        <v>953</v>
      </c>
      <c r="G48" s="462" t="s">
        <v>543</v>
      </c>
      <c r="H48" s="452">
        <v>625</v>
      </c>
      <c r="I48" s="452"/>
      <c r="J48" s="452">
        <v>648.09</v>
      </c>
      <c r="K48" s="450" t="s">
        <v>861</v>
      </c>
      <c r="L48" s="451">
        <v>45076</v>
      </c>
      <c r="M48" s="450">
        <v>0</v>
      </c>
      <c r="N48" s="450" t="s">
        <v>498</v>
      </c>
      <c r="O48" s="450" t="s">
        <v>896</v>
      </c>
      <c r="P48" s="450" t="s">
        <v>497</v>
      </c>
      <c r="Q48" s="450" t="s">
        <v>677</v>
      </c>
      <c r="R48" s="450" t="s">
        <v>778</v>
      </c>
      <c r="S48" s="450"/>
      <c r="T48" s="450"/>
      <c r="U48" s="450"/>
      <c r="V48" s="450" t="s">
        <v>497</v>
      </c>
      <c r="W48" s="450" t="s">
        <v>896</v>
      </c>
      <c r="X48" s="450" t="s">
        <v>665</v>
      </c>
      <c r="Y48" s="450" t="s">
        <v>665</v>
      </c>
      <c r="Z48" s="450"/>
      <c r="AA48" s="450">
        <v>9659089887</v>
      </c>
    </row>
    <row r="49" spans="1:27" ht="15.75" x14ac:dyDescent="0.3">
      <c r="A49" s="451">
        <v>45097</v>
      </c>
      <c r="B49" s="450" t="s">
        <v>860</v>
      </c>
      <c r="C49" s="450" t="s">
        <v>860</v>
      </c>
      <c r="D49" s="450" t="s">
        <v>554</v>
      </c>
      <c r="E49" s="456" t="s">
        <v>555</v>
      </c>
      <c r="F49" s="456" t="s">
        <v>962</v>
      </c>
      <c r="G49" s="462" t="s">
        <v>543</v>
      </c>
      <c r="H49" s="452">
        <v>325</v>
      </c>
      <c r="I49" s="452"/>
      <c r="J49" s="452">
        <v>347.09</v>
      </c>
      <c r="K49" s="450" t="s">
        <v>861</v>
      </c>
      <c r="L49" s="451">
        <v>45097</v>
      </c>
      <c r="M49" s="450">
        <v>18</v>
      </c>
      <c r="N49" s="450" t="s">
        <v>913</v>
      </c>
      <c r="O49" s="450" t="s">
        <v>914</v>
      </c>
      <c r="P49" s="450" t="s">
        <v>555</v>
      </c>
      <c r="Q49" s="450" t="s">
        <v>677</v>
      </c>
      <c r="R49" s="450" t="s">
        <v>695</v>
      </c>
      <c r="S49" s="450"/>
      <c r="T49" s="450"/>
      <c r="U49" s="450"/>
      <c r="V49" s="450" t="s">
        <v>555</v>
      </c>
      <c r="W49" s="450" t="s">
        <v>914</v>
      </c>
      <c r="X49" s="450" t="s">
        <v>665</v>
      </c>
      <c r="Y49" s="450" t="s">
        <v>915</v>
      </c>
      <c r="Z49" s="450"/>
      <c r="AA49" s="450">
        <v>9818727393</v>
      </c>
    </row>
    <row r="50" spans="1:27" ht="15.75" x14ac:dyDescent="0.3">
      <c r="A50" s="451">
        <v>45100</v>
      </c>
      <c r="B50" s="450" t="s">
        <v>860</v>
      </c>
      <c r="C50" s="450" t="s">
        <v>860</v>
      </c>
      <c r="D50" s="450" t="s">
        <v>554</v>
      </c>
      <c r="E50" s="456" t="s">
        <v>555</v>
      </c>
      <c r="F50" s="456" t="s">
        <v>962</v>
      </c>
      <c r="G50" s="462" t="s">
        <v>543</v>
      </c>
      <c r="H50" s="452">
        <v>550</v>
      </c>
      <c r="I50" s="452"/>
      <c r="J50" s="452">
        <v>574.37</v>
      </c>
      <c r="K50" s="450" t="s">
        <v>861</v>
      </c>
      <c r="L50" s="451">
        <v>45100</v>
      </c>
      <c r="M50" s="450">
        <v>18</v>
      </c>
      <c r="N50" s="450" t="s">
        <v>913</v>
      </c>
      <c r="O50" s="450" t="s">
        <v>914</v>
      </c>
      <c r="P50" s="450" t="s">
        <v>555</v>
      </c>
      <c r="Q50" s="450" t="s">
        <v>677</v>
      </c>
      <c r="R50" s="450" t="s">
        <v>695</v>
      </c>
      <c r="S50" s="450"/>
      <c r="T50" s="450"/>
      <c r="U50" s="450"/>
      <c r="V50" s="450" t="s">
        <v>555</v>
      </c>
      <c r="W50" s="450" t="s">
        <v>914</v>
      </c>
      <c r="X50" s="450" t="s">
        <v>665</v>
      </c>
      <c r="Y50" s="450" t="s">
        <v>915</v>
      </c>
      <c r="Z50" s="450"/>
      <c r="AA50" s="450">
        <v>9838807845</v>
      </c>
    </row>
    <row r="51" spans="1:27" ht="15.75" x14ac:dyDescent="0.3">
      <c r="A51" s="451">
        <v>45107</v>
      </c>
      <c r="B51" s="450" t="s">
        <v>860</v>
      </c>
      <c r="C51" s="450" t="s">
        <v>860</v>
      </c>
      <c r="D51" s="450" t="s">
        <v>952</v>
      </c>
      <c r="E51" s="456" t="s">
        <v>555</v>
      </c>
      <c r="F51" s="456" t="s">
        <v>953</v>
      </c>
      <c r="G51" s="462" t="s">
        <v>543</v>
      </c>
      <c r="H51" s="452">
        <v>625</v>
      </c>
      <c r="I51" s="452"/>
      <c r="J51" s="452">
        <v>658.37</v>
      </c>
      <c r="K51" s="450" t="s">
        <v>861</v>
      </c>
      <c r="L51" s="451">
        <v>45107</v>
      </c>
      <c r="M51" s="450">
        <v>344</v>
      </c>
      <c r="N51" s="450" t="s">
        <v>498</v>
      </c>
      <c r="O51" s="450" t="s">
        <v>896</v>
      </c>
      <c r="P51" s="450" t="s">
        <v>497</v>
      </c>
      <c r="Q51" s="450" t="s">
        <v>677</v>
      </c>
      <c r="R51" s="450" t="s">
        <v>778</v>
      </c>
      <c r="S51" s="450"/>
      <c r="T51" s="450"/>
      <c r="U51" s="450"/>
      <c r="V51" s="450" t="s">
        <v>497</v>
      </c>
      <c r="W51" s="450" t="s">
        <v>896</v>
      </c>
      <c r="X51" s="450" t="s">
        <v>665</v>
      </c>
      <c r="Y51" s="450" t="s">
        <v>665</v>
      </c>
      <c r="Z51" s="450"/>
      <c r="AA51" s="450">
        <v>9896117671</v>
      </c>
    </row>
    <row r="52" spans="1:27" ht="15.75" x14ac:dyDescent="0.3">
      <c r="A52" s="451">
        <v>45120</v>
      </c>
      <c r="B52" s="450" t="s">
        <v>860</v>
      </c>
      <c r="C52" s="450" t="s">
        <v>860</v>
      </c>
      <c r="D52" s="450" t="s">
        <v>554</v>
      </c>
      <c r="E52" s="456" t="s">
        <v>874</v>
      </c>
      <c r="F52" s="456" t="s">
        <v>962</v>
      </c>
      <c r="G52" s="462" t="s">
        <v>543</v>
      </c>
      <c r="H52" s="452">
        <v>353</v>
      </c>
      <c r="I52" s="452"/>
      <c r="J52" s="452">
        <v>385.37</v>
      </c>
      <c r="K52" s="450" t="s">
        <v>861</v>
      </c>
      <c r="L52" s="451">
        <v>45120</v>
      </c>
      <c r="M52" s="450">
        <v>18</v>
      </c>
      <c r="N52" s="450" t="s">
        <v>913</v>
      </c>
      <c r="O52" s="450" t="s">
        <v>914</v>
      </c>
      <c r="P52" s="450" t="s">
        <v>555</v>
      </c>
      <c r="Q52" s="450" t="s">
        <v>677</v>
      </c>
      <c r="R52" s="450" t="s">
        <v>695</v>
      </c>
      <c r="S52" s="450"/>
      <c r="T52" s="450"/>
      <c r="U52" s="450"/>
      <c r="V52" s="450" t="s">
        <v>555</v>
      </c>
      <c r="W52" s="450" t="s">
        <v>914</v>
      </c>
      <c r="X52" s="450" t="s">
        <v>665</v>
      </c>
      <c r="Y52" s="450" t="s">
        <v>915</v>
      </c>
      <c r="Z52" s="450"/>
      <c r="AA52" s="450">
        <v>10001427841</v>
      </c>
    </row>
    <row r="53" spans="1:27" ht="15.75" x14ac:dyDescent="0.3">
      <c r="A53" s="451">
        <v>45131</v>
      </c>
      <c r="B53" s="450" t="s">
        <v>860</v>
      </c>
      <c r="C53" s="450" t="s">
        <v>860</v>
      </c>
      <c r="D53" s="450" t="s">
        <v>554</v>
      </c>
      <c r="E53" s="456" t="s">
        <v>555</v>
      </c>
      <c r="F53" s="456" t="s">
        <v>962</v>
      </c>
      <c r="G53" s="462" t="s">
        <v>543</v>
      </c>
      <c r="H53" s="452">
        <v>550</v>
      </c>
      <c r="I53" s="452"/>
      <c r="J53" s="452">
        <v>583</v>
      </c>
      <c r="K53" s="450" t="s">
        <v>861</v>
      </c>
      <c r="L53" s="451">
        <v>45131</v>
      </c>
      <c r="M53" s="450">
        <v>18</v>
      </c>
      <c r="N53" s="450" t="s">
        <v>913</v>
      </c>
      <c r="O53" s="450" t="s">
        <v>914</v>
      </c>
      <c r="P53" s="450" t="s">
        <v>555</v>
      </c>
      <c r="Q53" s="450" t="s">
        <v>677</v>
      </c>
      <c r="R53" s="450" t="s">
        <v>695</v>
      </c>
      <c r="S53" s="450"/>
      <c r="T53" s="450"/>
      <c r="U53" s="450"/>
      <c r="V53" s="450" t="s">
        <v>555</v>
      </c>
      <c r="W53" s="450" t="s">
        <v>914</v>
      </c>
      <c r="X53" s="450" t="s">
        <v>665</v>
      </c>
      <c r="Y53" s="450" t="s">
        <v>915</v>
      </c>
      <c r="Z53" s="450"/>
      <c r="AA53" s="450">
        <v>10082815908</v>
      </c>
    </row>
    <row r="54" spans="1:27" x14ac:dyDescent="0.25">
      <c r="A54" s="451">
        <v>45138</v>
      </c>
      <c r="B54" s="451" t="s">
        <v>971</v>
      </c>
      <c r="C54" s="450" t="s">
        <v>925</v>
      </c>
      <c r="D54" s="450" t="s">
        <v>554</v>
      </c>
      <c r="E54" s="450" t="s">
        <v>555</v>
      </c>
      <c r="F54" s="450" t="s">
        <v>962</v>
      </c>
      <c r="G54" s="450"/>
      <c r="H54" s="452">
        <v>540</v>
      </c>
      <c r="I54" s="452"/>
      <c r="J54" s="452">
        <v>582</v>
      </c>
      <c r="K54" s="450" t="s">
        <v>861</v>
      </c>
      <c r="L54" s="451">
        <v>45138</v>
      </c>
      <c r="M54" s="450">
        <v>18</v>
      </c>
      <c r="N54" s="450" t="s">
        <v>913</v>
      </c>
      <c r="O54" s="450" t="s">
        <v>914</v>
      </c>
      <c r="P54" s="450" t="s">
        <v>555</v>
      </c>
      <c r="Q54" s="450" t="s">
        <v>677</v>
      </c>
      <c r="R54" s="450" t="s">
        <v>695</v>
      </c>
      <c r="S54" s="450"/>
      <c r="T54" s="450"/>
      <c r="U54" s="450"/>
      <c r="V54" s="450" t="s">
        <v>555</v>
      </c>
      <c r="W54" s="450" t="s">
        <v>914</v>
      </c>
      <c r="X54" s="450" t="s">
        <v>665</v>
      </c>
      <c r="Y54" s="450" t="s">
        <v>915</v>
      </c>
      <c r="Z54" s="450"/>
      <c r="AA54" s="450">
        <v>10133009060</v>
      </c>
    </row>
    <row r="55" spans="1:27" x14ac:dyDescent="0.25">
      <c r="A55" s="451">
        <v>45164</v>
      </c>
      <c r="B55" s="451" t="s">
        <v>971</v>
      </c>
      <c r="C55" s="450" t="s">
        <v>924</v>
      </c>
      <c r="D55" s="450" t="s">
        <v>553</v>
      </c>
      <c r="E55" s="450" t="s">
        <v>555</v>
      </c>
      <c r="F55" s="450" t="s">
        <v>933</v>
      </c>
      <c r="G55" s="450"/>
      <c r="H55" s="452">
        <v>550</v>
      </c>
      <c r="I55" s="452"/>
      <c r="J55" s="452">
        <v>591</v>
      </c>
      <c r="K55" s="450" t="s">
        <v>861</v>
      </c>
      <c r="L55" s="451">
        <v>45164</v>
      </c>
      <c r="M55" s="450">
        <v>1693039340</v>
      </c>
      <c r="N55" s="450" t="s">
        <v>559</v>
      </c>
      <c r="O55" s="450" t="s">
        <v>873</v>
      </c>
      <c r="P55" s="450" t="s">
        <v>874</v>
      </c>
      <c r="Q55" s="450" t="s">
        <v>677</v>
      </c>
      <c r="R55" s="450" t="s">
        <v>695</v>
      </c>
      <c r="S55" s="450"/>
      <c r="T55" s="450"/>
      <c r="U55" s="450"/>
      <c r="V55" s="450" t="s">
        <v>874</v>
      </c>
      <c r="W55" s="450" t="s">
        <v>873</v>
      </c>
      <c r="X55" s="450" t="s">
        <v>665</v>
      </c>
      <c r="Y55" s="450" t="s">
        <v>872</v>
      </c>
      <c r="Z55" s="450"/>
      <c r="AA55" s="450">
        <v>10325069421</v>
      </c>
    </row>
    <row r="56" spans="1:27" ht="15.75" x14ac:dyDescent="0.3">
      <c r="A56" s="451">
        <v>45181</v>
      </c>
      <c r="B56" s="450" t="s">
        <v>860</v>
      </c>
      <c r="C56" s="450" t="s">
        <v>860</v>
      </c>
      <c r="D56" s="450" t="s">
        <v>554</v>
      </c>
      <c r="E56" s="456" t="s">
        <v>555</v>
      </c>
      <c r="F56" s="456" t="s">
        <v>962</v>
      </c>
      <c r="G56" s="462" t="s">
        <v>543</v>
      </c>
      <c r="H56" s="452">
        <v>992</v>
      </c>
      <c r="I56" s="452"/>
      <c r="J56" s="452">
        <v>1042</v>
      </c>
      <c r="K56" s="450" t="s">
        <v>861</v>
      </c>
      <c r="L56" s="451">
        <v>45181</v>
      </c>
      <c r="M56" s="450">
        <v>18</v>
      </c>
      <c r="N56" s="450" t="s">
        <v>913</v>
      </c>
      <c r="O56" s="450" t="s">
        <v>914</v>
      </c>
      <c r="P56" s="450" t="s">
        <v>555</v>
      </c>
      <c r="Q56" s="450" t="s">
        <v>677</v>
      </c>
      <c r="R56" s="450" t="s">
        <v>695</v>
      </c>
      <c r="S56" s="450"/>
      <c r="T56" s="450"/>
      <c r="U56" s="450"/>
      <c r="V56" s="450" t="s">
        <v>555</v>
      </c>
      <c r="W56" s="450" t="s">
        <v>914</v>
      </c>
      <c r="X56" s="450" t="s">
        <v>665</v>
      </c>
      <c r="Y56" s="450" t="s">
        <v>915</v>
      </c>
      <c r="Z56" s="450"/>
      <c r="AA56" s="450">
        <v>10454849056</v>
      </c>
    </row>
    <row r="57" spans="1:27" ht="15.75" x14ac:dyDescent="0.3">
      <c r="A57" s="451">
        <v>45208</v>
      </c>
      <c r="B57" s="450" t="s">
        <v>860</v>
      </c>
      <c r="C57" s="450" t="s">
        <v>860</v>
      </c>
      <c r="D57" s="450" t="s">
        <v>553</v>
      </c>
      <c r="E57" s="456" t="s">
        <v>874</v>
      </c>
      <c r="F57" s="456" t="s">
        <v>933</v>
      </c>
      <c r="G57" s="462" t="s">
        <v>543</v>
      </c>
      <c r="H57" s="452">
        <v>550</v>
      </c>
      <c r="I57" s="452"/>
      <c r="J57" s="452">
        <v>609.72</v>
      </c>
      <c r="K57" s="450" t="s">
        <v>861</v>
      </c>
      <c r="L57" s="451">
        <v>45208</v>
      </c>
      <c r="M57" s="450">
        <v>1696854327</v>
      </c>
      <c r="N57" s="450" t="s">
        <v>559</v>
      </c>
      <c r="O57" s="450" t="s">
        <v>873</v>
      </c>
      <c r="P57" s="450" t="s">
        <v>874</v>
      </c>
      <c r="Q57" s="450" t="s">
        <v>677</v>
      </c>
      <c r="R57" s="450" t="s">
        <v>695</v>
      </c>
      <c r="S57" s="450"/>
      <c r="T57" s="450"/>
      <c r="U57" s="450"/>
      <c r="V57" s="450" t="s">
        <v>874</v>
      </c>
      <c r="W57" s="450" t="s">
        <v>873</v>
      </c>
      <c r="X57" s="450" t="s">
        <v>665</v>
      </c>
      <c r="Y57" s="450" t="s">
        <v>872</v>
      </c>
      <c r="Z57" s="450"/>
      <c r="AA57" s="450">
        <v>10669454529</v>
      </c>
    </row>
    <row r="58" spans="1:27" ht="15.75" x14ac:dyDescent="0.3">
      <c r="A58" s="451">
        <v>45215</v>
      </c>
      <c r="B58" s="450" t="s">
        <v>860</v>
      </c>
      <c r="C58" s="450" t="s">
        <v>860</v>
      </c>
      <c r="D58" s="450" t="s">
        <v>554</v>
      </c>
      <c r="E58" s="456" t="s">
        <v>555</v>
      </c>
      <c r="F58" s="456" t="s">
        <v>962</v>
      </c>
      <c r="G58" s="462" t="s">
        <v>543</v>
      </c>
      <c r="H58" s="452">
        <v>383</v>
      </c>
      <c r="I58" s="452"/>
      <c r="J58" s="452">
        <v>451.72</v>
      </c>
      <c r="K58" s="450" t="s">
        <v>861</v>
      </c>
      <c r="L58" s="451">
        <v>45215</v>
      </c>
      <c r="M58" s="450">
        <v>18</v>
      </c>
      <c r="N58" s="450" t="s">
        <v>913</v>
      </c>
      <c r="O58" s="450" t="s">
        <v>914</v>
      </c>
      <c r="P58" s="450" t="s">
        <v>555</v>
      </c>
      <c r="Q58" s="450" t="s">
        <v>677</v>
      </c>
      <c r="R58" s="450" t="s">
        <v>695</v>
      </c>
      <c r="S58" s="450"/>
      <c r="T58" s="450"/>
      <c r="U58" s="450"/>
      <c r="V58" s="450" t="s">
        <v>555</v>
      </c>
      <c r="W58" s="450" t="s">
        <v>914</v>
      </c>
      <c r="X58" s="450" t="s">
        <v>665</v>
      </c>
      <c r="Y58" s="450" t="s">
        <v>915</v>
      </c>
      <c r="Z58" s="450"/>
      <c r="AA58" s="450">
        <v>10719802616</v>
      </c>
    </row>
    <row r="59" spans="1:27" ht="15.75" x14ac:dyDescent="0.3">
      <c r="A59" s="451">
        <v>45241</v>
      </c>
      <c r="B59" s="450" t="s">
        <v>860</v>
      </c>
      <c r="C59" s="450" t="s">
        <v>860</v>
      </c>
      <c r="D59" s="450" t="s">
        <v>554</v>
      </c>
      <c r="E59" s="456" t="s">
        <v>555</v>
      </c>
      <c r="F59" s="456" t="s">
        <v>962</v>
      </c>
      <c r="G59" s="462" t="s">
        <v>543</v>
      </c>
      <c r="H59" s="452">
        <v>390</v>
      </c>
      <c r="I59" s="452"/>
      <c r="J59" s="452">
        <v>459.72</v>
      </c>
      <c r="K59" s="450" t="s">
        <v>861</v>
      </c>
      <c r="L59" s="451">
        <v>45241</v>
      </c>
      <c r="M59" s="450">
        <v>18</v>
      </c>
      <c r="N59" s="450" t="s">
        <v>913</v>
      </c>
      <c r="O59" s="450" t="s">
        <v>914</v>
      </c>
      <c r="P59" s="450" t="s">
        <v>555</v>
      </c>
      <c r="Q59" s="450" t="s">
        <v>677</v>
      </c>
      <c r="R59" s="450" t="s">
        <v>695</v>
      </c>
      <c r="S59" s="450"/>
      <c r="T59" s="450"/>
      <c r="U59" s="450"/>
      <c r="V59" s="450" t="s">
        <v>555</v>
      </c>
      <c r="W59" s="450" t="s">
        <v>914</v>
      </c>
      <c r="X59" s="450" t="s">
        <v>665</v>
      </c>
      <c r="Y59" s="450" t="s">
        <v>915</v>
      </c>
      <c r="Z59" s="450"/>
      <c r="AA59" s="450">
        <v>10935963051</v>
      </c>
    </row>
    <row r="60" spans="1:27" ht="15.75" x14ac:dyDescent="0.3">
      <c r="A60" s="451">
        <v>45253</v>
      </c>
      <c r="B60" s="450" t="s">
        <v>860</v>
      </c>
      <c r="C60" s="450" t="s">
        <v>860</v>
      </c>
      <c r="D60" s="450" t="s">
        <v>554</v>
      </c>
      <c r="E60" s="456" t="s">
        <v>555</v>
      </c>
      <c r="F60" s="456" t="s">
        <v>962</v>
      </c>
      <c r="G60" s="462" t="s">
        <v>543</v>
      </c>
      <c r="H60" s="452">
        <v>550</v>
      </c>
      <c r="I60" s="452"/>
      <c r="J60" s="452">
        <v>621.13</v>
      </c>
      <c r="K60" s="450" t="s">
        <v>861</v>
      </c>
      <c r="L60" s="451">
        <v>45253</v>
      </c>
      <c r="M60" s="450">
        <v>18</v>
      </c>
      <c r="N60" s="450" t="s">
        <v>913</v>
      </c>
      <c r="O60" s="450" t="s">
        <v>914</v>
      </c>
      <c r="P60" s="450" t="s">
        <v>555</v>
      </c>
      <c r="Q60" s="450" t="s">
        <v>677</v>
      </c>
      <c r="R60" s="450" t="s">
        <v>695</v>
      </c>
      <c r="S60" s="450"/>
      <c r="T60" s="450"/>
      <c r="U60" s="450"/>
      <c r="V60" s="450" t="s">
        <v>555</v>
      </c>
      <c r="W60" s="450" t="s">
        <v>914</v>
      </c>
      <c r="X60" s="450" t="s">
        <v>665</v>
      </c>
      <c r="Y60" s="450" t="s">
        <v>915</v>
      </c>
      <c r="Z60" s="450"/>
      <c r="AA60" s="450">
        <v>11030632979</v>
      </c>
    </row>
    <row r="61" spans="1:27" ht="15.75" x14ac:dyDescent="0.3">
      <c r="A61" s="451">
        <v>45274</v>
      </c>
      <c r="B61" s="450" t="s">
        <v>860</v>
      </c>
      <c r="C61" s="450" t="s">
        <v>860</v>
      </c>
      <c r="D61" s="450" t="s">
        <v>554</v>
      </c>
      <c r="E61" s="456" t="s">
        <v>555</v>
      </c>
      <c r="F61" s="456" t="s">
        <v>962</v>
      </c>
      <c r="G61" s="462" t="s">
        <v>543</v>
      </c>
      <c r="H61" s="452">
        <v>1002</v>
      </c>
      <c r="I61" s="452"/>
      <c r="J61" s="452">
        <v>1082.1300000000001</v>
      </c>
      <c r="K61" s="450" t="s">
        <v>861</v>
      </c>
      <c r="L61" s="451">
        <v>45274</v>
      </c>
      <c r="M61" s="450">
        <v>18</v>
      </c>
      <c r="N61" s="450" t="s">
        <v>913</v>
      </c>
      <c r="O61" s="450" t="s">
        <v>926</v>
      </c>
      <c r="P61" s="450" t="s">
        <v>555</v>
      </c>
      <c r="Q61" s="450" t="s">
        <v>677</v>
      </c>
      <c r="R61" s="450" t="s">
        <v>695</v>
      </c>
      <c r="S61" s="450"/>
      <c r="T61" s="450"/>
      <c r="U61" s="450"/>
      <c r="V61" s="450" t="s">
        <v>555</v>
      </c>
      <c r="W61" s="450" t="s">
        <v>926</v>
      </c>
      <c r="X61" s="450" t="s">
        <v>665</v>
      </c>
      <c r="Y61" s="450" t="s">
        <v>915</v>
      </c>
      <c r="Z61" s="450"/>
      <c r="AA61" s="450">
        <v>11202672260</v>
      </c>
    </row>
  </sheetData>
  <autoFilter ref="A2:AA61" xr:uid="{A5C3B532-4AA5-48AF-9498-586904EE6F6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E6FCE-02A0-49FF-A004-538BC96491AB}">
  <dimension ref="A1:Y134"/>
  <sheetViews>
    <sheetView workbookViewId="0">
      <selection activeCell="D9" sqref="D1:D1048576"/>
    </sheetView>
  </sheetViews>
  <sheetFormatPr defaultRowHeight="12" x14ac:dyDescent="0.2"/>
  <cols>
    <col min="1" max="1" width="9.85546875" style="450" customWidth="1"/>
    <col min="2" max="2" width="31.42578125" style="450" bestFit="1" customWidth="1"/>
    <col min="3" max="3" width="58.140625" style="450" customWidth="1"/>
    <col min="4" max="4" width="30.85546875" style="450" customWidth="1"/>
    <col min="5" max="5" width="72.42578125" style="450" customWidth="1"/>
    <col min="6" max="6" width="13.5703125" style="450" customWidth="1"/>
    <col min="7" max="7" width="15.7109375" style="450" customWidth="1"/>
    <col min="8" max="8" width="9.85546875" style="450" bestFit="1" customWidth="1"/>
    <col min="9" max="9" width="31.85546875" style="450" customWidth="1"/>
    <col min="10" max="10" width="15.7109375" style="450" customWidth="1"/>
    <col min="11" max="11" width="14.42578125" style="450" customWidth="1"/>
    <col min="12" max="12" width="21.7109375" style="450" customWidth="1"/>
    <col min="13" max="13" width="40.85546875" style="450" customWidth="1"/>
    <col min="14" max="14" width="30.85546875" style="450" customWidth="1"/>
    <col min="15" max="15" width="24.140625" style="450" customWidth="1"/>
    <col min="16" max="17" width="23" style="450" customWidth="1"/>
    <col min="18" max="18" width="16.85546875" style="450" customWidth="1"/>
    <col min="19" max="19" width="12.42578125" style="450" customWidth="1"/>
    <col min="20" max="20" width="30.85546875" style="450" customWidth="1"/>
    <col min="21" max="21" width="37.5703125" style="450" customWidth="1"/>
    <col min="22" max="22" width="14.7109375" style="450" customWidth="1"/>
    <col min="23" max="23" width="8.42578125" style="450" customWidth="1"/>
    <col min="24" max="24" width="24.7109375" style="450" customWidth="1"/>
    <col min="25" max="25" width="14" style="450" bestFit="1" customWidth="1"/>
    <col min="26" max="26" width="9.140625" style="450" customWidth="1"/>
    <col min="27" max="16384" width="9.140625" style="450"/>
  </cols>
  <sheetData>
    <row r="1" spans="1:25" s="447" customFormat="1" ht="12.75" customHeight="1" x14ac:dyDescent="0.25">
      <c r="A1" s="445" t="s">
        <v>202</v>
      </c>
      <c r="B1" s="445" t="s">
        <v>619</v>
      </c>
      <c r="C1" s="445" t="s">
        <v>423</v>
      </c>
      <c r="D1" s="445" t="s">
        <v>627</v>
      </c>
      <c r="E1" s="445" t="s">
        <v>210</v>
      </c>
      <c r="F1" s="445" t="s">
        <v>620</v>
      </c>
      <c r="G1" s="445" t="s">
        <v>621</v>
      </c>
      <c r="H1" s="445" t="s">
        <v>283</v>
      </c>
      <c r="I1" s="445" t="s">
        <v>622</v>
      </c>
      <c r="J1" s="445" t="s">
        <v>623</v>
      </c>
      <c r="K1" s="445" t="s">
        <v>624</v>
      </c>
      <c r="L1" s="445" t="s">
        <v>625</v>
      </c>
      <c r="M1" s="445" t="s">
        <v>626</v>
      </c>
      <c r="N1" s="445" t="s">
        <v>627</v>
      </c>
      <c r="O1" s="445" t="s">
        <v>628</v>
      </c>
      <c r="P1" s="445" t="s">
        <v>629</v>
      </c>
      <c r="Q1" s="445" t="s">
        <v>630</v>
      </c>
      <c r="R1" s="445" t="s">
        <v>631</v>
      </c>
      <c r="S1" s="445" t="s">
        <v>632</v>
      </c>
      <c r="T1" s="445" t="s">
        <v>633</v>
      </c>
      <c r="U1" s="445" t="s">
        <v>634</v>
      </c>
      <c r="V1" s="445" t="s">
        <v>635</v>
      </c>
      <c r="W1" s="445" t="s">
        <v>636</v>
      </c>
      <c r="X1" s="445" t="s">
        <v>637</v>
      </c>
      <c r="Y1" s="446" t="s">
        <v>638</v>
      </c>
    </row>
    <row r="2" spans="1:25" ht="15" customHeight="1" x14ac:dyDescent="0.2">
      <c r="A2" s="448" t="s">
        <v>639</v>
      </c>
      <c r="B2" s="448" t="s">
        <v>927</v>
      </c>
      <c r="C2" s="448" t="s">
        <v>640</v>
      </c>
      <c r="D2" s="448" t="s">
        <v>650</v>
      </c>
      <c r="E2" s="448" t="s">
        <v>641</v>
      </c>
      <c r="F2" s="448" t="s">
        <v>642</v>
      </c>
      <c r="G2" s="448" t="s">
        <v>643</v>
      </c>
      <c r="H2" s="448" t="s">
        <v>644</v>
      </c>
      <c r="I2" s="448" t="s">
        <v>645</v>
      </c>
      <c r="J2" s="448" t="s">
        <v>646</v>
      </c>
      <c r="K2" s="448" t="s">
        <v>647</v>
      </c>
      <c r="L2" s="448" t="s">
        <v>648</v>
      </c>
      <c r="M2" s="448" t="s">
        <v>649</v>
      </c>
      <c r="N2" s="448" t="s">
        <v>650</v>
      </c>
      <c r="O2" s="448" t="s">
        <v>651</v>
      </c>
      <c r="P2" s="448" t="s">
        <v>652</v>
      </c>
      <c r="Q2" s="448" t="s">
        <v>653</v>
      </c>
      <c r="R2" s="448" t="s">
        <v>654</v>
      </c>
      <c r="S2" s="448" t="s">
        <v>655</v>
      </c>
      <c r="T2" s="448" t="s">
        <v>656</v>
      </c>
      <c r="U2" s="448" t="s">
        <v>657</v>
      </c>
      <c r="V2" s="448" t="s">
        <v>658</v>
      </c>
      <c r="W2" s="448" t="s">
        <v>659</v>
      </c>
      <c r="X2" s="448" t="s">
        <v>660</v>
      </c>
      <c r="Y2" s="449" t="s">
        <v>661</v>
      </c>
    </row>
    <row r="3" spans="1:25" x14ac:dyDescent="0.2">
      <c r="A3" s="451">
        <v>44929</v>
      </c>
      <c r="B3" s="451" t="s">
        <v>662</v>
      </c>
      <c r="C3" s="450" t="s">
        <v>663</v>
      </c>
      <c r="D3" s="450" t="s">
        <v>577</v>
      </c>
      <c r="E3" s="450" t="s">
        <v>664</v>
      </c>
      <c r="F3" s="452">
        <v>500</v>
      </c>
      <c r="G3" s="452" t="s">
        <v>665</v>
      </c>
      <c r="H3" s="452">
        <v>2642.79</v>
      </c>
      <c r="I3" s="450" t="s">
        <v>666</v>
      </c>
      <c r="J3" s="451">
        <v>44929</v>
      </c>
      <c r="K3" s="450">
        <v>1672745633</v>
      </c>
      <c r="L3" s="450" t="s">
        <v>667</v>
      </c>
      <c r="M3" s="450" t="s">
        <v>599</v>
      </c>
      <c r="N3" s="450" t="s">
        <v>577</v>
      </c>
      <c r="O3" s="450" t="s">
        <v>668</v>
      </c>
      <c r="P3" s="450" t="s">
        <v>669</v>
      </c>
      <c r="T3" s="450" t="s">
        <v>670</v>
      </c>
      <c r="U3" s="450" t="s">
        <v>671</v>
      </c>
      <c r="V3" s="450" t="s">
        <v>665</v>
      </c>
      <c r="W3" s="450" t="s">
        <v>672</v>
      </c>
      <c r="Y3" s="450">
        <v>8620936233</v>
      </c>
    </row>
    <row r="4" spans="1:25" x14ac:dyDescent="0.2">
      <c r="A4" s="451">
        <v>44929</v>
      </c>
      <c r="B4" s="450" t="s">
        <v>673</v>
      </c>
      <c r="C4" s="450" t="s">
        <v>673</v>
      </c>
      <c r="D4" s="450" t="s">
        <v>665</v>
      </c>
      <c r="E4" s="450" t="s">
        <v>674</v>
      </c>
      <c r="F4" s="452">
        <v>0.9</v>
      </c>
      <c r="G4" s="452" t="s">
        <v>665</v>
      </c>
      <c r="H4" s="452">
        <v>2641.89</v>
      </c>
      <c r="I4" s="450" t="s">
        <v>8</v>
      </c>
      <c r="J4" s="451">
        <v>44929</v>
      </c>
      <c r="K4" s="450">
        <v>1672745633</v>
      </c>
      <c r="L4" s="450" t="s">
        <v>675</v>
      </c>
      <c r="M4" s="450" t="s">
        <v>676</v>
      </c>
      <c r="N4" s="450" t="s">
        <v>665</v>
      </c>
      <c r="O4" s="450" t="s">
        <v>677</v>
      </c>
      <c r="P4" s="450" t="s">
        <v>678</v>
      </c>
      <c r="V4" s="450" t="s">
        <v>665</v>
      </c>
      <c r="W4" s="450" t="s">
        <v>679</v>
      </c>
      <c r="Y4" s="450">
        <v>8620936234</v>
      </c>
    </row>
    <row r="5" spans="1:25" x14ac:dyDescent="0.2">
      <c r="A5" s="451">
        <v>44929</v>
      </c>
      <c r="B5" s="451" t="s">
        <v>662</v>
      </c>
      <c r="C5" s="450" t="s">
        <v>680</v>
      </c>
      <c r="D5" s="450" t="s">
        <v>582</v>
      </c>
      <c r="E5" s="450" t="s">
        <v>681</v>
      </c>
      <c r="F5" s="452">
        <v>700</v>
      </c>
      <c r="G5" s="452" t="s">
        <v>665</v>
      </c>
      <c r="H5" s="452">
        <v>1941.89</v>
      </c>
      <c r="I5" s="450" t="s">
        <v>666</v>
      </c>
      <c r="J5" s="451">
        <v>44929</v>
      </c>
      <c r="K5" s="450">
        <v>1672752091</v>
      </c>
      <c r="L5" s="450" t="s">
        <v>682</v>
      </c>
      <c r="M5" s="450" t="s">
        <v>604</v>
      </c>
      <c r="N5" s="450" t="s">
        <v>582</v>
      </c>
      <c r="O5" s="450" t="s">
        <v>668</v>
      </c>
      <c r="P5" s="450" t="s">
        <v>669</v>
      </c>
      <c r="T5" s="450" t="s">
        <v>670</v>
      </c>
      <c r="U5" s="450" t="s">
        <v>671</v>
      </c>
      <c r="V5" s="450" t="s">
        <v>665</v>
      </c>
      <c r="W5" s="450" t="s">
        <v>672</v>
      </c>
      <c r="Y5" s="450">
        <v>8621811397</v>
      </c>
    </row>
    <row r="6" spans="1:25" x14ac:dyDescent="0.2">
      <c r="A6" s="451">
        <v>44929</v>
      </c>
      <c r="B6" s="450" t="s">
        <v>673</v>
      </c>
      <c r="C6" s="450" t="s">
        <v>673</v>
      </c>
      <c r="D6" s="450" t="s">
        <v>665</v>
      </c>
      <c r="E6" s="450" t="s">
        <v>674</v>
      </c>
      <c r="F6" s="452">
        <v>0.9</v>
      </c>
      <c r="G6" s="452" t="s">
        <v>665</v>
      </c>
      <c r="H6" s="452">
        <v>1940.99</v>
      </c>
      <c r="I6" s="450" t="s">
        <v>8</v>
      </c>
      <c r="J6" s="451">
        <v>44929</v>
      </c>
      <c r="K6" s="450">
        <v>1672752091</v>
      </c>
      <c r="L6" s="450" t="s">
        <v>675</v>
      </c>
      <c r="M6" s="450" t="s">
        <v>676</v>
      </c>
      <c r="N6" s="450" t="s">
        <v>665</v>
      </c>
      <c r="O6" s="450" t="s">
        <v>677</v>
      </c>
      <c r="P6" s="450" t="s">
        <v>678</v>
      </c>
      <c r="V6" s="450" t="s">
        <v>665</v>
      </c>
      <c r="W6" s="450" t="s">
        <v>679</v>
      </c>
      <c r="Y6" s="450">
        <v>8621811398</v>
      </c>
    </row>
    <row r="7" spans="1:25" x14ac:dyDescent="0.2">
      <c r="A7" s="451">
        <v>44929</v>
      </c>
      <c r="B7" s="451" t="s">
        <v>683</v>
      </c>
      <c r="C7" s="450" t="s">
        <v>684</v>
      </c>
      <c r="D7" s="450" t="s">
        <v>665</v>
      </c>
      <c r="E7" s="450" t="s">
        <v>685</v>
      </c>
      <c r="F7" s="452">
        <v>175</v>
      </c>
      <c r="G7" s="452" t="s">
        <v>665</v>
      </c>
      <c r="H7" s="452">
        <v>1765.99</v>
      </c>
      <c r="I7" s="450" t="s">
        <v>686</v>
      </c>
      <c r="J7" s="451">
        <v>44929</v>
      </c>
      <c r="K7" s="450">
        <v>1672752205</v>
      </c>
      <c r="L7" s="450" t="s">
        <v>687</v>
      </c>
      <c r="M7" s="450" t="s">
        <v>688</v>
      </c>
      <c r="N7" s="450" t="s">
        <v>665</v>
      </c>
      <c r="O7" s="450" t="s">
        <v>689</v>
      </c>
      <c r="P7" s="450" t="s">
        <v>690</v>
      </c>
      <c r="T7" s="450" t="s">
        <v>670</v>
      </c>
      <c r="U7" s="450" t="s">
        <v>671</v>
      </c>
      <c r="V7" s="450" t="s">
        <v>687</v>
      </c>
      <c r="W7" s="450" t="s">
        <v>691</v>
      </c>
      <c r="X7" s="450" t="s">
        <v>684</v>
      </c>
      <c r="Y7" s="450">
        <v>8621814611</v>
      </c>
    </row>
    <row r="8" spans="1:25" x14ac:dyDescent="0.2">
      <c r="A8" s="451">
        <v>44929</v>
      </c>
      <c r="B8" s="450" t="s">
        <v>673</v>
      </c>
      <c r="C8" s="450" t="s">
        <v>673</v>
      </c>
      <c r="D8" s="450" t="s">
        <v>665</v>
      </c>
      <c r="E8" s="450" t="s">
        <v>674</v>
      </c>
      <c r="F8" s="452">
        <v>0.9</v>
      </c>
      <c r="G8" s="452" t="s">
        <v>665</v>
      </c>
      <c r="H8" s="452">
        <v>1765.09</v>
      </c>
      <c r="I8" s="450" t="s">
        <v>8</v>
      </c>
      <c r="J8" s="451">
        <v>44929</v>
      </c>
      <c r="K8" s="450">
        <v>1672752205</v>
      </c>
      <c r="L8" s="450" t="s">
        <v>675</v>
      </c>
      <c r="M8" s="450" t="s">
        <v>676</v>
      </c>
      <c r="N8" s="450" t="s">
        <v>665</v>
      </c>
      <c r="O8" s="450" t="s">
        <v>677</v>
      </c>
      <c r="P8" s="450" t="s">
        <v>678</v>
      </c>
      <c r="V8" s="450" t="s">
        <v>665</v>
      </c>
      <c r="W8" s="450" t="s">
        <v>679</v>
      </c>
      <c r="Y8" s="450">
        <v>8621814612</v>
      </c>
    </row>
    <row r="9" spans="1:25" x14ac:dyDescent="0.2">
      <c r="A9" s="451">
        <v>44930</v>
      </c>
      <c r="B9" s="451" t="s">
        <v>662</v>
      </c>
      <c r="C9" s="450" t="s">
        <v>692</v>
      </c>
      <c r="D9" s="450" t="s">
        <v>584</v>
      </c>
      <c r="E9" s="450" t="s">
        <v>693</v>
      </c>
      <c r="F9" s="452">
        <v>400</v>
      </c>
      <c r="G9" s="452" t="s">
        <v>665</v>
      </c>
      <c r="H9" s="452">
        <v>1365.09</v>
      </c>
      <c r="I9" s="450" t="s">
        <v>666</v>
      </c>
      <c r="J9" s="451">
        <v>44930</v>
      </c>
      <c r="K9" s="450">
        <v>1672829113</v>
      </c>
      <c r="L9" s="450" t="s">
        <v>694</v>
      </c>
      <c r="M9" s="450" t="s">
        <v>606</v>
      </c>
      <c r="N9" s="450" t="s">
        <v>584</v>
      </c>
      <c r="O9" s="450" t="s">
        <v>677</v>
      </c>
      <c r="P9" s="450" t="s">
        <v>695</v>
      </c>
      <c r="T9" s="450" t="s">
        <v>670</v>
      </c>
      <c r="U9" s="450" t="s">
        <v>671</v>
      </c>
      <c r="V9" s="450" t="s">
        <v>665</v>
      </c>
      <c r="W9" s="450" t="s">
        <v>696</v>
      </c>
      <c r="Y9" s="450">
        <v>8627087987</v>
      </c>
    </row>
    <row r="10" spans="1:25" x14ac:dyDescent="0.2">
      <c r="A10" s="451">
        <v>44930</v>
      </c>
      <c r="B10" s="451" t="s">
        <v>683</v>
      </c>
      <c r="C10" s="450" t="s">
        <v>684</v>
      </c>
      <c r="D10" s="450" t="s">
        <v>665</v>
      </c>
      <c r="E10" s="450" t="s">
        <v>685</v>
      </c>
      <c r="F10" s="452">
        <v>100</v>
      </c>
      <c r="G10" s="452" t="s">
        <v>665</v>
      </c>
      <c r="H10" s="452">
        <v>1765.09</v>
      </c>
      <c r="I10" s="450" t="s">
        <v>686</v>
      </c>
      <c r="J10" s="451">
        <v>44930</v>
      </c>
      <c r="K10" s="450">
        <v>1672829281</v>
      </c>
      <c r="L10" s="450" t="s">
        <v>687</v>
      </c>
      <c r="M10" s="450" t="s">
        <v>688</v>
      </c>
      <c r="N10" s="450" t="s">
        <v>665</v>
      </c>
      <c r="O10" s="450" t="s">
        <v>689</v>
      </c>
      <c r="P10" s="450" t="s">
        <v>690</v>
      </c>
      <c r="T10" s="450" t="s">
        <v>670</v>
      </c>
      <c r="U10" s="450" t="s">
        <v>671</v>
      </c>
      <c r="V10" s="450" t="s">
        <v>687</v>
      </c>
      <c r="W10" s="450" t="s">
        <v>691</v>
      </c>
      <c r="X10" s="450" t="s">
        <v>684</v>
      </c>
      <c r="Y10" s="450">
        <v>8627143987</v>
      </c>
    </row>
    <row r="11" spans="1:25" x14ac:dyDescent="0.2">
      <c r="A11" s="451">
        <v>44930</v>
      </c>
      <c r="B11" s="450" t="s">
        <v>673</v>
      </c>
      <c r="C11" s="450" t="s">
        <v>673</v>
      </c>
      <c r="D11" s="450" t="s">
        <v>665</v>
      </c>
      <c r="E11" s="450" t="s">
        <v>674</v>
      </c>
      <c r="F11" s="452">
        <v>0.9</v>
      </c>
      <c r="G11" s="452" t="s">
        <v>665</v>
      </c>
      <c r="H11" s="452">
        <v>1764.19</v>
      </c>
      <c r="I11" s="450" t="s">
        <v>8</v>
      </c>
      <c r="J11" s="451">
        <v>44930</v>
      </c>
      <c r="K11" s="450">
        <v>1672829281</v>
      </c>
      <c r="L11" s="450" t="s">
        <v>675</v>
      </c>
      <c r="M11" s="450" t="s">
        <v>676</v>
      </c>
      <c r="N11" s="450" t="s">
        <v>665</v>
      </c>
      <c r="O11" s="450" t="s">
        <v>677</v>
      </c>
      <c r="P11" s="450" t="s">
        <v>678</v>
      </c>
      <c r="V11" s="450" t="s">
        <v>665</v>
      </c>
      <c r="W11" s="450" t="s">
        <v>679</v>
      </c>
      <c r="Y11" s="450">
        <v>8627143988</v>
      </c>
    </row>
    <row r="12" spans="1:25" x14ac:dyDescent="0.2">
      <c r="A12" s="451">
        <v>44930</v>
      </c>
      <c r="B12" s="451" t="s">
        <v>662</v>
      </c>
      <c r="C12" s="450" t="s">
        <v>697</v>
      </c>
      <c r="D12" s="450" t="s">
        <v>583</v>
      </c>
      <c r="E12" s="450" t="s">
        <v>698</v>
      </c>
      <c r="F12" s="452">
        <v>375</v>
      </c>
      <c r="G12" s="452" t="s">
        <v>665</v>
      </c>
      <c r="H12" s="452">
        <v>1389.19</v>
      </c>
      <c r="I12" s="450" t="s">
        <v>666</v>
      </c>
      <c r="J12" s="451">
        <v>44930</v>
      </c>
      <c r="K12" s="450">
        <v>1672833021</v>
      </c>
      <c r="L12" s="450" t="s">
        <v>699</v>
      </c>
      <c r="M12" s="450" t="s">
        <v>700</v>
      </c>
      <c r="N12" s="450" t="s">
        <v>583</v>
      </c>
      <c r="O12" s="450" t="s">
        <v>677</v>
      </c>
      <c r="P12" s="450" t="s">
        <v>695</v>
      </c>
      <c r="T12" s="450" t="s">
        <v>670</v>
      </c>
      <c r="U12" s="450" t="s">
        <v>671</v>
      </c>
      <c r="V12" s="450" t="s">
        <v>665</v>
      </c>
      <c r="W12" s="450" t="s">
        <v>696</v>
      </c>
      <c r="Y12" s="450">
        <v>8628522375</v>
      </c>
    </row>
    <row r="13" spans="1:25" x14ac:dyDescent="0.2">
      <c r="A13" s="451">
        <v>44937</v>
      </c>
      <c r="B13" s="451" t="s">
        <v>662</v>
      </c>
      <c r="C13" s="450" t="s">
        <v>701</v>
      </c>
      <c r="D13" s="450" t="s">
        <v>704</v>
      </c>
      <c r="E13" s="450" t="s">
        <v>702</v>
      </c>
      <c r="F13" s="452">
        <v>600</v>
      </c>
      <c r="G13" s="452" t="s">
        <v>665</v>
      </c>
      <c r="H13" s="452">
        <v>3639.19</v>
      </c>
      <c r="I13" s="450" t="s">
        <v>666</v>
      </c>
      <c r="J13" s="451">
        <v>44937</v>
      </c>
      <c r="K13" s="450">
        <v>1673429898</v>
      </c>
      <c r="L13" s="450" t="s">
        <v>703</v>
      </c>
      <c r="M13" s="450" t="s">
        <v>605</v>
      </c>
      <c r="N13" s="450" t="s">
        <v>704</v>
      </c>
      <c r="O13" s="450" t="s">
        <v>705</v>
      </c>
      <c r="P13" s="450" t="s">
        <v>706</v>
      </c>
      <c r="T13" s="450" t="s">
        <v>670</v>
      </c>
      <c r="U13" s="450" t="s">
        <v>671</v>
      </c>
      <c r="V13" s="450" t="s">
        <v>665</v>
      </c>
      <c r="W13" s="450" t="s">
        <v>672</v>
      </c>
      <c r="Y13" s="450">
        <v>8669077688</v>
      </c>
    </row>
    <row r="14" spans="1:25" x14ac:dyDescent="0.2">
      <c r="A14" s="451">
        <v>44937</v>
      </c>
      <c r="B14" s="450" t="s">
        <v>673</v>
      </c>
      <c r="C14" s="450" t="s">
        <v>673</v>
      </c>
      <c r="D14" s="450" t="s">
        <v>665</v>
      </c>
      <c r="E14" s="450" t="s">
        <v>674</v>
      </c>
      <c r="F14" s="452">
        <v>0.9</v>
      </c>
      <c r="G14" s="452" t="s">
        <v>665</v>
      </c>
      <c r="H14" s="452">
        <v>3638.29</v>
      </c>
      <c r="I14" s="450" t="s">
        <v>8</v>
      </c>
      <c r="J14" s="451">
        <v>44937</v>
      </c>
      <c r="K14" s="450">
        <v>1673429898</v>
      </c>
      <c r="L14" s="450" t="s">
        <v>675</v>
      </c>
      <c r="M14" s="450" t="s">
        <v>676</v>
      </c>
      <c r="N14" s="450" t="s">
        <v>665</v>
      </c>
      <c r="O14" s="450" t="s">
        <v>677</v>
      </c>
      <c r="P14" s="450" t="s">
        <v>678</v>
      </c>
      <c r="V14" s="450" t="s">
        <v>665</v>
      </c>
      <c r="W14" s="450" t="s">
        <v>679</v>
      </c>
      <c r="Y14" s="450">
        <v>8669077689</v>
      </c>
    </row>
    <row r="15" spans="1:25" x14ac:dyDescent="0.2">
      <c r="A15" s="451">
        <v>44937</v>
      </c>
      <c r="B15" s="451" t="s">
        <v>683</v>
      </c>
      <c r="C15" s="450" t="s">
        <v>684</v>
      </c>
      <c r="D15" s="450" t="s">
        <v>665</v>
      </c>
      <c r="E15" s="450" t="s">
        <v>685</v>
      </c>
      <c r="F15" s="452">
        <v>150</v>
      </c>
      <c r="G15" s="452" t="s">
        <v>665</v>
      </c>
      <c r="H15" s="452">
        <v>3488.29</v>
      </c>
      <c r="I15" s="450" t="s">
        <v>686</v>
      </c>
      <c r="J15" s="451">
        <v>44937</v>
      </c>
      <c r="K15" s="450">
        <v>1673429985</v>
      </c>
      <c r="L15" s="450" t="s">
        <v>687</v>
      </c>
      <c r="M15" s="450" t="s">
        <v>688</v>
      </c>
      <c r="N15" s="450" t="s">
        <v>665</v>
      </c>
      <c r="O15" s="450" t="s">
        <v>689</v>
      </c>
      <c r="P15" s="450" t="s">
        <v>690</v>
      </c>
      <c r="T15" s="450" t="s">
        <v>670</v>
      </c>
      <c r="U15" s="450" t="s">
        <v>671</v>
      </c>
      <c r="V15" s="450" t="s">
        <v>687</v>
      </c>
      <c r="W15" s="450" t="s">
        <v>691</v>
      </c>
      <c r="X15" s="450" t="s">
        <v>707</v>
      </c>
      <c r="Y15" s="450">
        <v>8669102902</v>
      </c>
    </row>
    <row r="16" spans="1:25" x14ac:dyDescent="0.2">
      <c r="A16" s="451">
        <v>44937</v>
      </c>
      <c r="B16" s="450" t="s">
        <v>673</v>
      </c>
      <c r="C16" s="450" t="s">
        <v>673</v>
      </c>
      <c r="D16" s="450" t="s">
        <v>665</v>
      </c>
      <c r="E16" s="450" t="s">
        <v>674</v>
      </c>
      <c r="F16" s="452">
        <v>0.9</v>
      </c>
      <c r="G16" s="452" t="s">
        <v>665</v>
      </c>
      <c r="H16" s="452">
        <v>3487.39</v>
      </c>
      <c r="I16" s="450" t="s">
        <v>8</v>
      </c>
      <c r="J16" s="451">
        <v>44937</v>
      </c>
      <c r="K16" s="450">
        <v>1673429985</v>
      </c>
      <c r="L16" s="450" t="s">
        <v>675</v>
      </c>
      <c r="M16" s="450" t="s">
        <v>676</v>
      </c>
      <c r="N16" s="450" t="s">
        <v>665</v>
      </c>
      <c r="O16" s="450" t="s">
        <v>677</v>
      </c>
      <c r="P16" s="450" t="s">
        <v>678</v>
      </c>
      <c r="V16" s="450" t="s">
        <v>665</v>
      </c>
      <c r="W16" s="450" t="s">
        <v>679</v>
      </c>
      <c r="Y16" s="450">
        <v>8669102903</v>
      </c>
    </row>
    <row r="17" spans="1:25" x14ac:dyDescent="0.2">
      <c r="A17" s="451">
        <v>44938</v>
      </c>
      <c r="B17" s="451" t="s">
        <v>662</v>
      </c>
      <c r="C17" s="450" t="s">
        <v>708</v>
      </c>
      <c r="D17" s="450" t="s">
        <v>574</v>
      </c>
      <c r="E17" s="450" t="s">
        <v>709</v>
      </c>
      <c r="F17" s="452">
        <v>400</v>
      </c>
      <c r="G17" s="452" t="s">
        <v>665</v>
      </c>
      <c r="H17" s="452">
        <v>3087.39</v>
      </c>
      <c r="I17" s="450" t="s">
        <v>666</v>
      </c>
      <c r="J17" s="451">
        <v>44938</v>
      </c>
      <c r="K17" s="450">
        <v>1673521945</v>
      </c>
      <c r="L17" s="450" t="s">
        <v>710</v>
      </c>
      <c r="M17" s="450" t="s">
        <v>596</v>
      </c>
      <c r="N17" s="450" t="s">
        <v>574</v>
      </c>
      <c r="O17" s="450" t="s">
        <v>705</v>
      </c>
      <c r="P17" s="450" t="s">
        <v>706</v>
      </c>
      <c r="T17" s="450" t="s">
        <v>670</v>
      </c>
      <c r="U17" s="450" t="s">
        <v>671</v>
      </c>
      <c r="V17" s="450" t="s">
        <v>665</v>
      </c>
      <c r="W17" s="450" t="s">
        <v>672</v>
      </c>
      <c r="Y17" s="450">
        <v>8676925150</v>
      </c>
    </row>
    <row r="18" spans="1:25" x14ac:dyDescent="0.2">
      <c r="A18" s="451">
        <v>44938</v>
      </c>
      <c r="B18" s="450" t="s">
        <v>673</v>
      </c>
      <c r="C18" s="450" t="s">
        <v>673</v>
      </c>
      <c r="D18" s="450" t="s">
        <v>665</v>
      </c>
      <c r="E18" s="450" t="s">
        <v>674</v>
      </c>
      <c r="F18" s="452">
        <v>0.9</v>
      </c>
      <c r="G18" s="452" t="s">
        <v>665</v>
      </c>
      <c r="H18" s="452">
        <v>3086.49</v>
      </c>
      <c r="I18" s="450" t="s">
        <v>8</v>
      </c>
      <c r="J18" s="451">
        <v>44938</v>
      </c>
      <c r="K18" s="450">
        <v>1673521945</v>
      </c>
      <c r="L18" s="450" t="s">
        <v>675</v>
      </c>
      <c r="M18" s="450" t="s">
        <v>676</v>
      </c>
      <c r="N18" s="450" t="s">
        <v>665</v>
      </c>
      <c r="O18" s="450" t="s">
        <v>677</v>
      </c>
      <c r="P18" s="450" t="s">
        <v>678</v>
      </c>
      <c r="V18" s="450" t="s">
        <v>665</v>
      </c>
      <c r="W18" s="450" t="s">
        <v>679</v>
      </c>
      <c r="Y18" s="450">
        <v>8676925151</v>
      </c>
    </row>
    <row r="19" spans="1:25" x14ac:dyDescent="0.2">
      <c r="A19" s="451">
        <v>44938</v>
      </c>
      <c r="B19" s="451" t="s">
        <v>711</v>
      </c>
      <c r="C19" s="450" t="s">
        <v>712</v>
      </c>
      <c r="E19" s="450" t="s">
        <v>713</v>
      </c>
      <c r="F19" s="452">
        <v>1315.28</v>
      </c>
      <c r="G19" s="452" t="s">
        <v>665</v>
      </c>
      <c r="H19" s="452">
        <v>3186.21</v>
      </c>
      <c r="I19" s="450" t="s">
        <v>714</v>
      </c>
      <c r="J19" s="451">
        <v>44938</v>
      </c>
      <c r="K19" s="450">
        <v>2074205891</v>
      </c>
      <c r="L19" s="450" t="s">
        <v>715</v>
      </c>
      <c r="M19" s="450" t="s">
        <v>716</v>
      </c>
      <c r="O19" s="450" t="s">
        <v>677</v>
      </c>
      <c r="P19" s="450" t="s">
        <v>695</v>
      </c>
      <c r="T19" s="450" t="s">
        <v>670</v>
      </c>
      <c r="U19" s="450" t="s">
        <v>671</v>
      </c>
      <c r="V19" s="450" t="s">
        <v>665</v>
      </c>
      <c r="W19" s="450" t="s">
        <v>717</v>
      </c>
      <c r="Y19" s="450">
        <v>8677119728</v>
      </c>
    </row>
    <row r="20" spans="1:25" x14ac:dyDescent="0.2">
      <c r="A20" s="451">
        <v>44938</v>
      </c>
      <c r="B20" s="451" t="s">
        <v>718</v>
      </c>
      <c r="C20" s="450" t="s">
        <v>719</v>
      </c>
      <c r="E20" s="450" t="s">
        <v>713</v>
      </c>
      <c r="F20" s="452">
        <v>98.05</v>
      </c>
      <c r="G20" s="452" t="s">
        <v>665</v>
      </c>
      <c r="H20" s="452">
        <v>3088.16</v>
      </c>
      <c r="I20" s="450" t="s">
        <v>714</v>
      </c>
      <c r="J20" s="451">
        <v>44938</v>
      </c>
      <c r="K20" s="450">
        <v>2074206877</v>
      </c>
      <c r="L20" s="450" t="s">
        <v>715</v>
      </c>
      <c r="M20" s="450" t="s">
        <v>716</v>
      </c>
      <c r="O20" s="450" t="s">
        <v>677</v>
      </c>
      <c r="P20" s="450" t="s">
        <v>695</v>
      </c>
      <c r="T20" s="450" t="s">
        <v>670</v>
      </c>
      <c r="U20" s="450" t="s">
        <v>671</v>
      </c>
      <c r="V20" s="450" t="s">
        <v>665</v>
      </c>
      <c r="W20" s="450" t="s">
        <v>717</v>
      </c>
      <c r="Y20" s="450">
        <v>8677147878</v>
      </c>
    </row>
    <row r="21" spans="1:25" x14ac:dyDescent="0.2">
      <c r="A21" s="451">
        <v>44939</v>
      </c>
      <c r="B21" s="451" t="s">
        <v>662</v>
      </c>
      <c r="C21" s="450" t="s">
        <v>720</v>
      </c>
      <c r="D21" s="450" t="s">
        <v>724</v>
      </c>
      <c r="E21" s="450" t="s">
        <v>721</v>
      </c>
      <c r="F21" s="452">
        <v>625</v>
      </c>
      <c r="G21" s="452" t="s">
        <v>665</v>
      </c>
      <c r="H21" s="452">
        <v>3088.16</v>
      </c>
      <c r="I21" s="450" t="s">
        <v>666</v>
      </c>
      <c r="J21" s="451">
        <v>44939</v>
      </c>
      <c r="K21" s="450">
        <v>1673598595</v>
      </c>
      <c r="L21" s="450" t="s">
        <v>722</v>
      </c>
      <c r="M21" s="450" t="s">
        <v>723</v>
      </c>
      <c r="N21" s="450" t="s">
        <v>724</v>
      </c>
      <c r="O21" s="450" t="s">
        <v>677</v>
      </c>
      <c r="P21" s="450" t="s">
        <v>695</v>
      </c>
      <c r="T21" s="450" t="s">
        <v>670</v>
      </c>
      <c r="U21" s="450" t="s">
        <v>671</v>
      </c>
      <c r="V21" s="450" t="s">
        <v>665</v>
      </c>
      <c r="W21" s="450" t="s">
        <v>696</v>
      </c>
      <c r="Y21" s="450">
        <v>8681806950</v>
      </c>
    </row>
    <row r="22" spans="1:25" x14ac:dyDescent="0.2">
      <c r="A22" s="451">
        <v>44942</v>
      </c>
      <c r="B22" s="450" t="s">
        <v>725</v>
      </c>
      <c r="C22" s="450" t="s">
        <v>725</v>
      </c>
      <c r="D22" s="450" t="s">
        <v>538</v>
      </c>
      <c r="E22" s="450" t="s">
        <v>726</v>
      </c>
      <c r="F22" s="452">
        <v>750</v>
      </c>
      <c r="G22" s="452" t="s">
        <v>665</v>
      </c>
      <c r="H22" s="452">
        <v>6763.16</v>
      </c>
      <c r="I22" s="450" t="s">
        <v>666</v>
      </c>
      <c r="J22" s="451">
        <v>44942</v>
      </c>
      <c r="K22" s="450">
        <v>1673717527</v>
      </c>
      <c r="L22" s="450" t="s">
        <v>539</v>
      </c>
      <c r="M22" s="450" t="s">
        <v>537</v>
      </c>
      <c r="N22" s="450" t="s">
        <v>538</v>
      </c>
      <c r="O22" s="450" t="s">
        <v>677</v>
      </c>
      <c r="P22" s="450" t="s">
        <v>695</v>
      </c>
      <c r="T22" s="450" t="s">
        <v>670</v>
      </c>
      <c r="U22" s="450" t="s">
        <v>671</v>
      </c>
      <c r="V22" s="450" t="s">
        <v>665</v>
      </c>
      <c r="W22" s="450" t="s">
        <v>696</v>
      </c>
      <c r="Y22" s="450">
        <v>8701200907</v>
      </c>
    </row>
    <row r="23" spans="1:25" x14ac:dyDescent="0.2">
      <c r="A23" s="451">
        <v>44942</v>
      </c>
      <c r="B23" s="451" t="s">
        <v>662</v>
      </c>
      <c r="C23" s="450" t="s">
        <v>727</v>
      </c>
      <c r="E23" s="450" t="s">
        <v>728</v>
      </c>
      <c r="F23" s="452">
        <v>1900</v>
      </c>
      <c r="G23" s="452" t="s">
        <v>665</v>
      </c>
      <c r="H23" s="452">
        <v>4863.16</v>
      </c>
      <c r="I23" s="450" t="s">
        <v>666</v>
      </c>
      <c r="J23" s="451">
        <v>44942</v>
      </c>
      <c r="K23" s="450">
        <v>1673865279</v>
      </c>
      <c r="L23" s="450" t="s">
        <v>729</v>
      </c>
      <c r="M23" s="450" t="s">
        <v>601</v>
      </c>
      <c r="O23" s="450" t="s">
        <v>705</v>
      </c>
      <c r="P23" s="450" t="s">
        <v>706</v>
      </c>
      <c r="T23" s="450" t="s">
        <v>670</v>
      </c>
      <c r="U23" s="450" t="s">
        <v>671</v>
      </c>
      <c r="V23" s="450" t="s">
        <v>665</v>
      </c>
      <c r="W23" s="450" t="s">
        <v>672</v>
      </c>
      <c r="Y23" s="450">
        <v>8701213849</v>
      </c>
    </row>
    <row r="24" spans="1:25" x14ac:dyDescent="0.2">
      <c r="A24" s="451">
        <v>44942</v>
      </c>
      <c r="B24" s="450" t="s">
        <v>673</v>
      </c>
      <c r="C24" s="450" t="s">
        <v>673</v>
      </c>
      <c r="D24" s="450" t="s">
        <v>665</v>
      </c>
      <c r="E24" s="450" t="s">
        <v>674</v>
      </c>
      <c r="F24" s="452">
        <v>1.33</v>
      </c>
      <c r="G24" s="452" t="s">
        <v>665</v>
      </c>
      <c r="H24" s="452">
        <v>4861.83</v>
      </c>
      <c r="I24" s="450" t="s">
        <v>8</v>
      </c>
      <c r="J24" s="451">
        <v>44942</v>
      </c>
      <c r="K24" s="450">
        <v>1673865279</v>
      </c>
      <c r="L24" s="450" t="s">
        <v>675</v>
      </c>
      <c r="M24" s="450" t="s">
        <v>676</v>
      </c>
      <c r="N24" s="450" t="s">
        <v>665</v>
      </c>
      <c r="O24" s="450" t="s">
        <v>677</v>
      </c>
      <c r="P24" s="450" t="s">
        <v>678</v>
      </c>
      <c r="V24" s="450" t="s">
        <v>665</v>
      </c>
      <c r="W24" s="450" t="s">
        <v>679</v>
      </c>
      <c r="Y24" s="450">
        <v>8701213850</v>
      </c>
    </row>
    <row r="25" spans="1:25" x14ac:dyDescent="0.2">
      <c r="A25" s="451">
        <v>44942</v>
      </c>
      <c r="B25" s="451" t="s">
        <v>662</v>
      </c>
      <c r="C25" s="450" t="s">
        <v>720</v>
      </c>
      <c r="D25" s="450" t="s">
        <v>724</v>
      </c>
      <c r="E25" s="450" t="s">
        <v>721</v>
      </c>
      <c r="F25" s="452">
        <v>625</v>
      </c>
      <c r="G25" s="452" t="s">
        <v>665</v>
      </c>
      <c r="H25" s="452">
        <v>4236.83</v>
      </c>
      <c r="I25" s="450" t="s">
        <v>666</v>
      </c>
      <c r="J25" s="451">
        <v>44942</v>
      </c>
      <c r="K25" s="450">
        <v>1673865370</v>
      </c>
      <c r="L25" s="450" t="s">
        <v>722</v>
      </c>
      <c r="M25" s="450" t="s">
        <v>723</v>
      </c>
      <c r="N25" s="450" t="s">
        <v>724</v>
      </c>
      <c r="O25" s="450" t="s">
        <v>677</v>
      </c>
      <c r="P25" s="450" t="s">
        <v>695</v>
      </c>
      <c r="T25" s="450" t="s">
        <v>670</v>
      </c>
      <c r="U25" s="450" t="s">
        <v>671</v>
      </c>
      <c r="V25" s="450" t="s">
        <v>665</v>
      </c>
      <c r="W25" s="450" t="s">
        <v>696</v>
      </c>
      <c r="Y25" s="450">
        <v>8701224293</v>
      </c>
    </row>
    <row r="26" spans="1:25" x14ac:dyDescent="0.2">
      <c r="A26" s="451">
        <v>44942</v>
      </c>
      <c r="B26" s="451" t="s">
        <v>662</v>
      </c>
      <c r="C26" s="450" t="s">
        <v>730</v>
      </c>
      <c r="D26" s="450" t="s">
        <v>585</v>
      </c>
      <c r="E26" s="450" t="s">
        <v>731</v>
      </c>
      <c r="F26" s="452">
        <v>500</v>
      </c>
      <c r="G26" s="452" t="s">
        <v>665</v>
      </c>
      <c r="H26" s="452">
        <v>3736.83</v>
      </c>
      <c r="I26" s="450" t="s">
        <v>666</v>
      </c>
      <c r="J26" s="451">
        <v>44942</v>
      </c>
      <c r="K26" s="450">
        <v>1673865580</v>
      </c>
      <c r="L26" s="450" t="s">
        <v>732</v>
      </c>
      <c r="M26" s="450" t="s">
        <v>607</v>
      </c>
      <c r="N26" s="450" t="s">
        <v>585</v>
      </c>
      <c r="O26" s="450" t="s">
        <v>668</v>
      </c>
      <c r="P26" s="450" t="s">
        <v>669</v>
      </c>
      <c r="T26" s="450" t="s">
        <v>670</v>
      </c>
      <c r="U26" s="450" t="s">
        <v>671</v>
      </c>
      <c r="V26" s="450" t="s">
        <v>665</v>
      </c>
      <c r="W26" s="450" t="s">
        <v>672</v>
      </c>
      <c r="Y26" s="450">
        <v>8701252205</v>
      </c>
    </row>
    <row r="27" spans="1:25" x14ac:dyDescent="0.2">
      <c r="A27" s="451">
        <v>44942</v>
      </c>
      <c r="B27" s="450" t="s">
        <v>673</v>
      </c>
      <c r="C27" s="450" t="s">
        <v>673</v>
      </c>
      <c r="D27" s="450" t="s">
        <v>665</v>
      </c>
      <c r="E27" s="450" t="s">
        <v>674</v>
      </c>
      <c r="F27" s="452">
        <v>0.9</v>
      </c>
      <c r="G27" s="452" t="s">
        <v>665</v>
      </c>
      <c r="H27" s="452">
        <v>3735.93</v>
      </c>
      <c r="I27" s="450" t="s">
        <v>8</v>
      </c>
      <c r="J27" s="451">
        <v>44942</v>
      </c>
      <c r="K27" s="450">
        <v>1673865580</v>
      </c>
      <c r="L27" s="450" t="s">
        <v>675</v>
      </c>
      <c r="M27" s="450" t="s">
        <v>676</v>
      </c>
      <c r="N27" s="450" t="s">
        <v>665</v>
      </c>
      <c r="O27" s="450" t="s">
        <v>677</v>
      </c>
      <c r="P27" s="450" t="s">
        <v>678</v>
      </c>
      <c r="V27" s="450" t="s">
        <v>665</v>
      </c>
      <c r="W27" s="450" t="s">
        <v>679</v>
      </c>
      <c r="Y27" s="450">
        <v>8701252206</v>
      </c>
    </row>
    <row r="28" spans="1:25" x14ac:dyDescent="0.2">
      <c r="A28" s="451">
        <v>44942</v>
      </c>
      <c r="B28" s="451" t="s">
        <v>662</v>
      </c>
      <c r="C28" s="450" t="s">
        <v>733</v>
      </c>
      <c r="D28" s="450" t="s">
        <v>573</v>
      </c>
      <c r="E28" s="450" t="s">
        <v>734</v>
      </c>
      <c r="F28" s="452">
        <v>400</v>
      </c>
      <c r="G28" s="452" t="s">
        <v>665</v>
      </c>
      <c r="H28" s="452">
        <v>3335.93</v>
      </c>
      <c r="I28" s="450" t="s">
        <v>666</v>
      </c>
      <c r="J28" s="451">
        <v>44942</v>
      </c>
      <c r="K28" s="450">
        <v>1673865756</v>
      </c>
      <c r="L28" s="450" t="s">
        <v>735</v>
      </c>
      <c r="M28" s="450" t="s">
        <v>595</v>
      </c>
      <c r="N28" s="450" t="s">
        <v>573</v>
      </c>
      <c r="O28" s="450" t="s">
        <v>668</v>
      </c>
      <c r="P28" s="450" t="s">
        <v>669</v>
      </c>
      <c r="T28" s="450" t="s">
        <v>670</v>
      </c>
      <c r="U28" s="450" t="s">
        <v>671</v>
      </c>
      <c r="V28" s="450" t="s">
        <v>665</v>
      </c>
      <c r="W28" s="450" t="s">
        <v>672</v>
      </c>
      <c r="Y28" s="450">
        <v>8701275565</v>
      </c>
    </row>
    <row r="29" spans="1:25" x14ac:dyDescent="0.2">
      <c r="A29" s="451">
        <v>44942</v>
      </c>
      <c r="B29" s="450" t="s">
        <v>673</v>
      </c>
      <c r="C29" s="450" t="s">
        <v>673</v>
      </c>
      <c r="D29" s="450" t="s">
        <v>665</v>
      </c>
      <c r="E29" s="450" t="s">
        <v>674</v>
      </c>
      <c r="F29" s="452">
        <v>0.9</v>
      </c>
      <c r="G29" s="452" t="s">
        <v>665</v>
      </c>
      <c r="H29" s="452">
        <v>3335.03</v>
      </c>
      <c r="I29" s="450" t="s">
        <v>8</v>
      </c>
      <c r="J29" s="451">
        <v>44942</v>
      </c>
      <c r="K29" s="450">
        <v>1673865756</v>
      </c>
      <c r="L29" s="450" t="s">
        <v>675</v>
      </c>
      <c r="M29" s="450" t="s">
        <v>676</v>
      </c>
      <c r="N29" s="450" t="s">
        <v>665</v>
      </c>
      <c r="O29" s="450" t="s">
        <v>677</v>
      </c>
      <c r="P29" s="450" t="s">
        <v>678</v>
      </c>
      <c r="V29" s="450" t="s">
        <v>665</v>
      </c>
      <c r="W29" s="450" t="s">
        <v>679</v>
      </c>
      <c r="Y29" s="450">
        <v>8701275566</v>
      </c>
    </row>
    <row r="30" spans="1:25" x14ac:dyDescent="0.2">
      <c r="A30" s="451">
        <v>44942</v>
      </c>
      <c r="B30" s="451" t="s">
        <v>662</v>
      </c>
      <c r="C30" s="450" t="s">
        <v>736</v>
      </c>
      <c r="D30" s="450" t="s">
        <v>740</v>
      </c>
      <c r="E30" s="450" t="s">
        <v>737</v>
      </c>
      <c r="F30" s="452">
        <v>625</v>
      </c>
      <c r="G30" s="452" t="s">
        <v>665</v>
      </c>
      <c r="H30" s="452">
        <v>2710.03</v>
      </c>
      <c r="I30" s="450" t="s">
        <v>666</v>
      </c>
      <c r="J30" s="451">
        <v>44942</v>
      </c>
      <c r="K30" s="450">
        <v>1673866020</v>
      </c>
      <c r="L30" s="450" t="s">
        <v>738</v>
      </c>
      <c r="M30" s="450" t="s">
        <v>739</v>
      </c>
      <c r="N30" s="450" t="s">
        <v>740</v>
      </c>
      <c r="O30" s="450" t="s">
        <v>677</v>
      </c>
      <c r="P30" s="450" t="s">
        <v>695</v>
      </c>
      <c r="T30" s="450" t="s">
        <v>670</v>
      </c>
      <c r="U30" s="450" t="s">
        <v>671</v>
      </c>
      <c r="V30" s="450" t="s">
        <v>665</v>
      </c>
      <c r="W30" s="450" t="s">
        <v>696</v>
      </c>
      <c r="Y30" s="450">
        <v>8701305895</v>
      </c>
    </row>
    <row r="31" spans="1:25" x14ac:dyDescent="0.2">
      <c r="A31" s="451">
        <v>44942</v>
      </c>
      <c r="B31" s="451" t="s">
        <v>662</v>
      </c>
      <c r="C31" s="450" t="s">
        <v>741</v>
      </c>
      <c r="D31" s="450" t="s">
        <v>580</v>
      </c>
      <c r="E31" s="450" t="s">
        <v>742</v>
      </c>
      <c r="F31" s="452">
        <v>625</v>
      </c>
      <c r="G31" s="452" t="s">
        <v>665</v>
      </c>
      <c r="H31" s="452">
        <v>2085.0300000000002</v>
      </c>
      <c r="I31" s="450" t="s">
        <v>666</v>
      </c>
      <c r="J31" s="451">
        <v>44942</v>
      </c>
      <c r="K31" s="450">
        <v>1673867107</v>
      </c>
      <c r="L31" s="450" t="s">
        <v>743</v>
      </c>
      <c r="M31" s="450" t="s">
        <v>602</v>
      </c>
      <c r="N31" s="450" t="s">
        <v>580</v>
      </c>
      <c r="O31" s="450" t="s">
        <v>705</v>
      </c>
      <c r="P31" s="450" t="s">
        <v>706</v>
      </c>
      <c r="T31" s="450" t="s">
        <v>670</v>
      </c>
      <c r="U31" s="450" t="s">
        <v>671</v>
      </c>
      <c r="V31" s="450" t="s">
        <v>665</v>
      </c>
      <c r="W31" s="450" t="s">
        <v>672</v>
      </c>
      <c r="Y31" s="450">
        <v>8701439717</v>
      </c>
    </row>
    <row r="32" spans="1:25" x14ac:dyDescent="0.2">
      <c r="A32" s="451">
        <v>44942</v>
      </c>
      <c r="B32" s="450" t="s">
        <v>673</v>
      </c>
      <c r="C32" s="450" t="s">
        <v>673</v>
      </c>
      <c r="D32" s="450" t="s">
        <v>665</v>
      </c>
      <c r="E32" s="450" t="s">
        <v>674</v>
      </c>
      <c r="F32" s="452">
        <v>0.9</v>
      </c>
      <c r="G32" s="452" t="s">
        <v>665</v>
      </c>
      <c r="H32" s="452">
        <v>2084.13</v>
      </c>
      <c r="I32" s="450" t="s">
        <v>8</v>
      </c>
      <c r="J32" s="451">
        <v>44942</v>
      </c>
      <c r="K32" s="450">
        <v>1673867107</v>
      </c>
      <c r="L32" s="450" t="s">
        <v>675</v>
      </c>
      <c r="M32" s="450" t="s">
        <v>676</v>
      </c>
      <c r="N32" s="450" t="s">
        <v>665</v>
      </c>
      <c r="O32" s="450" t="s">
        <v>677</v>
      </c>
      <c r="P32" s="450" t="s">
        <v>678</v>
      </c>
      <c r="V32" s="450" t="s">
        <v>665</v>
      </c>
      <c r="W32" s="450" t="s">
        <v>679</v>
      </c>
      <c r="Y32" s="450">
        <v>8701439718</v>
      </c>
    </row>
    <row r="33" spans="1:25" x14ac:dyDescent="0.2">
      <c r="A33" s="451">
        <v>44942</v>
      </c>
      <c r="B33" s="450" t="s">
        <v>725</v>
      </c>
      <c r="C33" s="450" t="s">
        <v>744</v>
      </c>
      <c r="D33" s="450" t="s">
        <v>748</v>
      </c>
      <c r="E33" s="450" t="s">
        <v>745</v>
      </c>
      <c r="F33" s="452">
        <v>1000</v>
      </c>
      <c r="G33" s="452" t="s">
        <v>665</v>
      </c>
      <c r="H33" s="452">
        <v>1084.1300000000001</v>
      </c>
      <c r="I33" s="450" t="s">
        <v>666</v>
      </c>
      <c r="J33" s="451">
        <v>44942</v>
      </c>
      <c r="K33" s="450">
        <v>1673867831</v>
      </c>
      <c r="L33" s="450" t="s">
        <v>746</v>
      </c>
      <c r="M33" s="450" t="s">
        <v>747</v>
      </c>
      <c r="N33" s="450" t="s">
        <v>748</v>
      </c>
      <c r="O33" s="450" t="s">
        <v>677</v>
      </c>
      <c r="P33" s="450" t="s">
        <v>695</v>
      </c>
      <c r="T33" s="450" t="s">
        <v>670</v>
      </c>
      <c r="U33" s="450" t="s">
        <v>671</v>
      </c>
      <c r="V33" s="450" t="s">
        <v>665</v>
      </c>
      <c r="W33" s="450" t="s">
        <v>696</v>
      </c>
      <c r="Y33" s="450">
        <v>8701585199</v>
      </c>
    </row>
    <row r="34" spans="1:25" x14ac:dyDescent="0.2">
      <c r="A34" s="451">
        <v>44942</v>
      </c>
      <c r="B34" s="451" t="s">
        <v>662</v>
      </c>
      <c r="C34" s="450" t="s">
        <v>749</v>
      </c>
      <c r="D34" s="450" t="s">
        <v>567</v>
      </c>
      <c r="E34" s="450" t="s">
        <v>750</v>
      </c>
      <c r="F34" s="452">
        <v>800</v>
      </c>
      <c r="G34" s="452" t="s">
        <v>665</v>
      </c>
      <c r="H34" s="452">
        <v>3159.13</v>
      </c>
      <c r="I34" s="450" t="s">
        <v>666</v>
      </c>
      <c r="J34" s="451">
        <v>44942</v>
      </c>
      <c r="K34" s="450">
        <v>1673874417</v>
      </c>
      <c r="L34" s="450" t="s">
        <v>751</v>
      </c>
      <c r="M34" s="450" t="s">
        <v>593</v>
      </c>
      <c r="N34" s="450" t="s">
        <v>567</v>
      </c>
      <c r="O34" s="450" t="s">
        <v>705</v>
      </c>
      <c r="P34" s="450" t="s">
        <v>706</v>
      </c>
      <c r="T34" s="450" t="s">
        <v>670</v>
      </c>
      <c r="U34" s="450" t="s">
        <v>671</v>
      </c>
      <c r="V34" s="450" t="s">
        <v>665</v>
      </c>
      <c r="W34" s="450" t="s">
        <v>672</v>
      </c>
      <c r="Y34" s="450">
        <v>8703088781</v>
      </c>
    </row>
    <row r="35" spans="1:25" x14ac:dyDescent="0.2">
      <c r="A35" s="451">
        <v>44942</v>
      </c>
      <c r="B35" s="450" t="s">
        <v>673</v>
      </c>
      <c r="C35" s="450" t="s">
        <v>673</v>
      </c>
      <c r="D35" s="450" t="s">
        <v>665</v>
      </c>
      <c r="E35" s="450" t="s">
        <v>674</v>
      </c>
      <c r="F35" s="452">
        <v>0.9</v>
      </c>
      <c r="G35" s="452" t="s">
        <v>665</v>
      </c>
      <c r="H35" s="452">
        <v>3158.23</v>
      </c>
      <c r="I35" s="450" t="s">
        <v>8</v>
      </c>
      <c r="J35" s="451">
        <v>44942</v>
      </c>
      <c r="K35" s="450">
        <v>1673874417</v>
      </c>
      <c r="L35" s="450" t="s">
        <v>675</v>
      </c>
      <c r="M35" s="450" t="s">
        <v>676</v>
      </c>
      <c r="N35" s="450" t="s">
        <v>665</v>
      </c>
      <c r="O35" s="450" t="s">
        <v>677</v>
      </c>
      <c r="P35" s="450" t="s">
        <v>678</v>
      </c>
      <c r="V35" s="450" t="s">
        <v>665</v>
      </c>
      <c r="W35" s="450" t="s">
        <v>679</v>
      </c>
      <c r="Y35" s="450">
        <v>8703088782</v>
      </c>
    </row>
    <row r="36" spans="1:25" x14ac:dyDescent="0.2">
      <c r="A36" s="451">
        <v>44942</v>
      </c>
      <c r="B36" s="451" t="s">
        <v>662</v>
      </c>
      <c r="C36" s="450" t="s">
        <v>752</v>
      </c>
      <c r="D36" s="450" t="s">
        <v>756</v>
      </c>
      <c r="E36" s="450" t="s">
        <v>753</v>
      </c>
      <c r="F36" s="452">
        <v>1875</v>
      </c>
      <c r="G36" s="452" t="s">
        <v>665</v>
      </c>
      <c r="H36" s="452">
        <v>1283.23</v>
      </c>
      <c r="I36" s="450" t="s">
        <v>666</v>
      </c>
      <c r="J36" s="451">
        <v>44942</v>
      </c>
      <c r="K36" s="450">
        <v>1673874520</v>
      </c>
      <c r="L36" s="450" t="s">
        <v>754</v>
      </c>
      <c r="M36" s="450" t="s">
        <v>755</v>
      </c>
      <c r="N36" s="450" t="s">
        <v>756</v>
      </c>
      <c r="O36" s="450" t="s">
        <v>677</v>
      </c>
      <c r="P36" s="450" t="s">
        <v>695</v>
      </c>
      <c r="T36" s="450" t="s">
        <v>670</v>
      </c>
      <c r="U36" s="450" t="s">
        <v>671</v>
      </c>
      <c r="V36" s="450" t="s">
        <v>665</v>
      </c>
      <c r="W36" s="450" t="s">
        <v>696</v>
      </c>
      <c r="Y36" s="450">
        <v>8703116757</v>
      </c>
    </row>
    <row r="37" spans="1:25" x14ac:dyDescent="0.2">
      <c r="A37" s="451">
        <v>44942</v>
      </c>
      <c r="B37" s="451" t="s">
        <v>683</v>
      </c>
      <c r="C37" s="450" t="s">
        <v>684</v>
      </c>
      <c r="D37" s="450" t="s">
        <v>665</v>
      </c>
      <c r="E37" s="450" t="s">
        <v>685</v>
      </c>
      <c r="F37" s="452">
        <v>200</v>
      </c>
      <c r="G37" s="452" t="s">
        <v>665</v>
      </c>
      <c r="H37" s="452">
        <v>1083.23</v>
      </c>
      <c r="I37" s="450" t="s">
        <v>686</v>
      </c>
      <c r="J37" s="451">
        <v>44942</v>
      </c>
      <c r="K37" s="450">
        <v>1673879738</v>
      </c>
      <c r="L37" s="450" t="s">
        <v>687</v>
      </c>
      <c r="M37" s="450" t="s">
        <v>688</v>
      </c>
      <c r="N37" s="450" t="s">
        <v>665</v>
      </c>
      <c r="O37" s="450" t="s">
        <v>689</v>
      </c>
      <c r="P37" s="450" t="s">
        <v>690</v>
      </c>
      <c r="T37" s="450" t="s">
        <v>670</v>
      </c>
      <c r="U37" s="450" t="s">
        <v>671</v>
      </c>
      <c r="V37" s="450" t="s">
        <v>687</v>
      </c>
      <c r="W37" s="450" t="s">
        <v>691</v>
      </c>
      <c r="X37" s="450" t="s">
        <v>707</v>
      </c>
      <c r="Y37" s="450">
        <v>8704653011</v>
      </c>
    </row>
    <row r="38" spans="1:25" x14ac:dyDescent="0.2">
      <c r="A38" s="451">
        <v>44942</v>
      </c>
      <c r="B38" s="450" t="s">
        <v>673</v>
      </c>
      <c r="C38" s="450" t="s">
        <v>673</v>
      </c>
      <c r="D38" s="450" t="s">
        <v>665</v>
      </c>
      <c r="E38" s="450" t="s">
        <v>674</v>
      </c>
      <c r="F38" s="452">
        <v>0.9</v>
      </c>
      <c r="G38" s="452" t="s">
        <v>665</v>
      </c>
      <c r="H38" s="452">
        <v>1082.33</v>
      </c>
      <c r="I38" s="450" t="s">
        <v>8</v>
      </c>
      <c r="J38" s="451">
        <v>44942</v>
      </c>
      <c r="K38" s="450">
        <v>1673879738</v>
      </c>
      <c r="L38" s="450" t="s">
        <v>675</v>
      </c>
      <c r="M38" s="450" t="s">
        <v>676</v>
      </c>
      <c r="N38" s="450" t="s">
        <v>665</v>
      </c>
      <c r="O38" s="450" t="s">
        <v>677</v>
      </c>
      <c r="P38" s="450" t="s">
        <v>678</v>
      </c>
      <c r="V38" s="450" t="s">
        <v>665</v>
      </c>
      <c r="W38" s="450" t="s">
        <v>679</v>
      </c>
      <c r="Y38" s="450">
        <v>8704653012</v>
      </c>
    </row>
    <row r="39" spans="1:25" x14ac:dyDescent="0.2">
      <c r="A39" s="451">
        <v>44943</v>
      </c>
      <c r="B39" s="451" t="s">
        <v>662</v>
      </c>
      <c r="C39" s="450" t="s">
        <v>757</v>
      </c>
      <c r="D39" s="450" t="s">
        <v>589</v>
      </c>
      <c r="E39" s="450" t="s">
        <v>758</v>
      </c>
      <c r="F39" s="452">
        <v>500</v>
      </c>
      <c r="G39" s="452" t="s">
        <v>665</v>
      </c>
      <c r="H39" s="452">
        <v>832.33</v>
      </c>
      <c r="I39" s="450" t="s">
        <v>666</v>
      </c>
      <c r="J39" s="451">
        <v>44943</v>
      </c>
      <c r="K39" s="450">
        <v>1673941313</v>
      </c>
      <c r="L39" s="450" t="s">
        <v>759</v>
      </c>
      <c r="M39" s="450" t="s">
        <v>760</v>
      </c>
      <c r="N39" s="450" t="s">
        <v>589</v>
      </c>
      <c r="O39" s="450" t="s">
        <v>677</v>
      </c>
      <c r="P39" s="450" t="s">
        <v>695</v>
      </c>
      <c r="T39" s="450" t="s">
        <v>670</v>
      </c>
      <c r="U39" s="450" t="s">
        <v>671</v>
      </c>
      <c r="V39" s="450" t="s">
        <v>665</v>
      </c>
      <c r="W39" s="450" t="s">
        <v>696</v>
      </c>
      <c r="Y39" s="450">
        <v>8706913754</v>
      </c>
    </row>
    <row r="40" spans="1:25" x14ac:dyDescent="0.2">
      <c r="A40" s="451">
        <v>44943</v>
      </c>
      <c r="B40" s="451" t="s">
        <v>662</v>
      </c>
      <c r="C40" s="450" t="s">
        <v>761</v>
      </c>
      <c r="D40" s="450" t="s">
        <v>588</v>
      </c>
      <c r="E40" s="450" t="s">
        <v>762</v>
      </c>
      <c r="F40" s="452">
        <v>500</v>
      </c>
      <c r="G40" s="452" t="s">
        <v>665</v>
      </c>
      <c r="H40" s="452">
        <v>332.33</v>
      </c>
      <c r="I40" s="450" t="s">
        <v>666</v>
      </c>
      <c r="J40" s="451">
        <v>44943</v>
      </c>
      <c r="K40" s="450">
        <v>1673941392</v>
      </c>
      <c r="L40" s="450" t="s">
        <v>763</v>
      </c>
      <c r="M40" s="450" t="s">
        <v>764</v>
      </c>
      <c r="N40" s="450" t="s">
        <v>588</v>
      </c>
      <c r="O40" s="450" t="s">
        <v>677</v>
      </c>
      <c r="P40" s="450" t="s">
        <v>695</v>
      </c>
      <c r="T40" s="450" t="s">
        <v>670</v>
      </c>
      <c r="U40" s="450" t="s">
        <v>671</v>
      </c>
      <c r="V40" s="450" t="s">
        <v>665</v>
      </c>
      <c r="W40" s="450" t="s">
        <v>696</v>
      </c>
      <c r="Y40" s="450">
        <v>8706917762</v>
      </c>
    </row>
    <row r="41" spans="1:25" x14ac:dyDescent="0.2">
      <c r="A41" s="451">
        <v>44943</v>
      </c>
      <c r="B41" s="451" t="s">
        <v>683</v>
      </c>
      <c r="C41" s="450" t="s">
        <v>684</v>
      </c>
      <c r="D41" s="450" t="s">
        <v>665</v>
      </c>
      <c r="E41" s="450" t="s">
        <v>685</v>
      </c>
      <c r="F41" s="452">
        <v>125</v>
      </c>
      <c r="G41" s="452" t="s">
        <v>665</v>
      </c>
      <c r="H41" s="452">
        <v>207.33</v>
      </c>
      <c r="I41" s="450" t="s">
        <v>686</v>
      </c>
      <c r="J41" s="451">
        <v>44943</v>
      </c>
      <c r="K41" s="450">
        <v>1673941479</v>
      </c>
      <c r="L41" s="450" t="s">
        <v>687</v>
      </c>
      <c r="M41" s="450" t="s">
        <v>688</v>
      </c>
      <c r="N41" s="450" t="s">
        <v>665</v>
      </c>
      <c r="O41" s="450" t="s">
        <v>689</v>
      </c>
      <c r="P41" s="450" t="s">
        <v>690</v>
      </c>
      <c r="T41" s="450" t="s">
        <v>670</v>
      </c>
      <c r="U41" s="450" t="s">
        <v>671</v>
      </c>
      <c r="V41" s="450" t="s">
        <v>687</v>
      </c>
      <c r="W41" s="450" t="s">
        <v>691</v>
      </c>
      <c r="X41" s="450" t="s">
        <v>684</v>
      </c>
      <c r="Y41" s="450">
        <v>8706927768</v>
      </c>
    </row>
    <row r="42" spans="1:25" x14ac:dyDescent="0.2">
      <c r="A42" s="451">
        <v>44943</v>
      </c>
      <c r="B42" s="450" t="s">
        <v>673</v>
      </c>
      <c r="C42" s="450" t="s">
        <v>673</v>
      </c>
      <c r="D42" s="450" t="s">
        <v>665</v>
      </c>
      <c r="E42" s="450" t="s">
        <v>674</v>
      </c>
      <c r="F42" s="452">
        <v>0.9</v>
      </c>
      <c r="G42" s="452" t="s">
        <v>665</v>
      </c>
      <c r="H42" s="452">
        <v>206.43</v>
      </c>
      <c r="I42" s="450" t="s">
        <v>8</v>
      </c>
      <c r="J42" s="451">
        <v>44943</v>
      </c>
      <c r="K42" s="450">
        <v>1673941479</v>
      </c>
      <c r="L42" s="450" t="s">
        <v>675</v>
      </c>
      <c r="M42" s="450" t="s">
        <v>676</v>
      </c>
      <c r="N42" s="450" t="s">
        <v>665</v>
      </c>
      <c r="O42" s="450" t="s">
        <v>677</v>
      </c>
      <c r="P42" s="450" t="s">
        <v>678</v>
      </c>
      <c r="V42" s="450" t="s">
        <v>665</v>
      </c>
      <c r="W42" s="450" t="s">
        <v>679</v>
      </c>
      <c r="Y42" s="450">
        <v>8706927769</v>
      </c>
    </row>
    <row r="43" spans="1:25" x14ac:dyDescent="0.2">
      <c r="A43" s="451">
        <v>44943</v>
      </c>
      <c r="B43" s="451" t="s">
        <v>662</v>
      </c>
      <c r="C43" s="450" t="s">
        <v>765</v>
      </c>
      <c r="D43" s="450" t="s">
        <v>576</v>
      </c>
      <c r="E43" s="450" t="s">
        <v>766</v>
      </c>
      <c r="F43" s="452">
        <v>600</v>
      </c>
      <c r="G43" s="452" t="s">
        <v>665</v>
      </c>
      <c r="H43" s="452">
        <v>356.43</v>
      </c>
      <c r="I43" s="450" t="s">
        <v>666</v>
      </c>
      <c r="J43" s="451">
        <v>44943</v>
      </c>
      <c r="K43" s="450">
        <v>1673952324</v>
      </c>
      <c r="L43" s="450" t="s">
        <v>767</v>
      </c>
      <c r="M43" s="450" t="s">
        <v>598</v>
      </c>
      <c r="N43" s="450" t="s">
        <v>576</v>
      </c>
      <c r="O43" s="450" t="s">
        <v>677</v>
      </c>
      <c r="P43" s="450" t="s">
        <v>695</v>
      </c>
      <c r="T43" s="450" t="s">
        <v>670</v>
      </c>
      <c r="U43" s="450" t="s">
        <v>671</v>
      </c>
      <c r="V43" s="450" t="s">
        <v>665</v>
      </c>
      <c r="W43" s="450" t="s">
        <v>696</v>
      </c>
      <c r="Y43" s="450">
        <v>8708106684</v>
      </c>
    </row>
    <row r="44" spans="1:25" x14ac:dyDescent="0.2">
      <c r="A44" s="451">
        <v>44943</v>
      </c>
      <c r="B44" s="451" t="s">
        <v>683</v>
      </c>
      <c r="C44" s="450" t="s">
        <v>684</v>
      </c>
      <c r="D44" s="450" t="s">
        <v>665</v>
      </c>
      <c r="E44" s="450" t="s">
        <v>685</v>
      </c>
      <c r="F44" s="452">
        <v>150</v>
      </c>
      <c r="G44" s="452" t="s">
        <v>665</v>
      </c>
      <c r="H44" s="452">
        <v>206.43</v>
      </c>
      <c r="I44" s="450" t="s">
        <v>686</v>
      </c>
      <c r="J44" s="451">
        <v>44943</v>
      </c>
      <c r="K44" s="450">
        <v>1673952469</v>
      </c>
      <c r="L44" s="450" t="s">
        <v>687</v>
      </c>
      <c r="M44" s="450" t="s">
        <v>688</v>
      </c>
      <c r="N44" s="450" t="s">
        <v>665</v>
      </c>
      <c r="O44" s="450" t="s">
        <v>689</v>
      </c>
      <c r="P44" s="450" t="s">
        <v>690</v>
      </c>
      <c r="T44" s="450" t="s">
        <v>670</v>
      </c>
      <c r="U44" s="450" t="s">
        <v>671</v>
      </c>
      <c r="V44" s="450" t="s">
        <v>687</v>
      </c>
      <c r="W44" s="450" t="s">
        <v>691</v>
      </c>
      <c r="X44" s="450" t="s">
        <v>684</v>
      </c>
      <c r="Y44" s="450">
        <v>8708122610</v>
      </c>
    </row>
    <row r="45" spans="1:25" x14ac:dyDescent="0.2">
      <c r="A45" s="451">
        <v>44943</v>
      </c>
      <c r="B45" s="450" t="s">
        <v>673</v>
      </c>
      <c r="C45" s="450" t="s">
        <v>673</v>
      </c>
      <c r="D45" s="450" t="s">
        <v>665</v>
      </c>
      <c r="E45" s="450" t="s">
        <v>674</v>
      </c>
      <c r="F45" s="452">
        <v>0.9</v>
      </c>
      <c r="G45" s="452" t="s">
        <v>665</v>
      </c>
      <c r="H45" s="452">
        <v>205.53</v>
      </c>
      <c r="I45" s="450" t="s">
        <v>8</v>
      </c>
      <c r="J45" s="451">
        <v>44943</v>
      </c>
      <c r="K45" s="450">
        <v>1673952469</v>
      </c>
      <c r="L45" s="450" t="s">
        <v>675</v>
      </c>
      <c r="M45" s="450" t="s">
        <v>676</v>
      </c>
      <c r="N45" s="450" t="s">
        <v>665</v>
      </c>
      <c r="O45" s="450" t="s">
        <v>677</v>
      </c>
      <c r="P45" s="450" t="s">
        <v>678</v>
      </c>
      <c r="V45" s="450" t="s">
        <v>665</v>
      </c>
      <c r="W45" s="450" t="s">
        <v>679</v>
      </c>
      <c r="Y45" s="450">
        <v>8708122611</v>
      </c>
    </row>
    <row r="46" spans="1:25" x14ac:dyDescent="0.2">
      <c r="A46" s="451">
        <v>44944</v>
      </c>
      <c r="B46" s="451" t="s">
        <v>662</v>
      </c>
      <c r="C46" s="450" t="s">
        <v>768</v>
      </c>
      <c r="D46" s="450" t="s">
        <v>578</v>
      </c>
      <c r="E46" s="450" t="s">
        <v>769</v>
      </c>
      <c r="F46" s="452">
        <v>600</v>
      </c>
      <c r="G46" s="452" t="s">
        <v>665</v>
      </c>
      <c r="H46" s="452">
        <v>355.53</v>
      </c>
      <c r="I46" s="450" t="s">
        <v>666</v>
      </c>
      <c r="J46" s="451">
        <v>44944</v>
      </c>
      <c r="K46" s="450">
        <v>1674041888</v>
      </c>
      <c r="L46" s="450" t="s">
        <v>770</v>
      </c>
      <c r="M46" s="450" t="s">
        <v>771</v>
      </c>
      <c r="N46" s="450" t="s">
        <v>578</v>
      </c>
      <c r="O46" s="450" t="s">
        <v>677</v>
      </c>
      <c r="P46" s="450" t="s">
        <v>695</v>
      </c>
      <c r="T46" s="450" t="s">
        <v>670</v>
      </c>
      <c r="U46" s="450" t="s">
        <v>671</v>
      </c>
      <c r="V46" s="450" t="s">
        <v>665</v>
      </c>
      <c r="W46" s="450" t="s">
        <v>696</v>
      </c>
      <c r="Y46" s="450">
        <v>8715211088</v>
      </c>
    </row>
    <row r="47" spans="1:25" x14ac:dyDescent="0.2">
      <c r="A47" s="451">
        <v>44946</v>
      </c>
      <c r="B47" s="450" t="s">
        <v>772</v>
      </c>
      <c r="C47" s="450" t="s">
        <v>773</v>
      </c>
      <c r="E47" s="450" t="s">
        <v>774</v>
      </c>
      <c r="F47" s="452">
        <v>1460</v>
      </c>
      <c r="G47" s="452" t="s">
        <v>665</v>
      </c>
      <c r="H47" s="452">
        <v>355.53</v>
      </c>
      <c r="I47" s="450" t="s">
        <v>666</v>
      </c>
      <c r="J47" s="451">
        <v>44946</v>
      </c>
      <c r="K47" s="450">
        <v>1674224957</v>
      </c>
      <c r="L47" s="450" t="s">
        <v>775</v>
      </c>
      <c r="M47" s="450" t="s">
        <v>609</v>
      </c>
      <c r="O47" s="450" t="s">
        <v>705</v>
      </c>
      <c r="P47" s="450" t="s">
        <v>706</v>
      </c>
      <c r="T47" s="450" t="s">
        <v>670</v>
      </c>
      <c r="U47" s="450" t="s">
        <v>671</v>
      </c>
      <c r="V47" s="450" t="s">
        <v>665</v>
      </c>
      <c r="W47" s="450" t="s">
        <v>672</v>
      </c>
      <c r="Y47" s="450">
        <v>8730499468</v>
      </c>
    </row>
    <row r="48" spans="1:25" x14ac:dyDescent="0.2">
      <c r="A48" s="451">
        <v>44946</v>
      </c>
      <c r="B48" s="450" t="s">
        <v>673</v>
      </c>
      <c r="C48" s="450" t="s">
        <v>673</v>
      </c>
      <c r="D48" s="450" t="s">
        <v>665</v>
      </c>
      <c r="E48" s="450" t="s">
        <v>674</v>
      </c>
      <c r="F48" s="452">
        <v>1.02</v>
      </c>
      <c r="G48" s="452" t="s">
        <v>665</v>
      </c>
      <c r="H48" s="452">
        <v>354.51</v>
      </c>
      <c r="I48" s="450" t="s">
        <v>8</v>
      </c>
      <c r="J48" s="451">
        <v>44946</v>
      </c>
      <c r="K48" s="450">
        <v>1674224957</v>
      </c>
      <c r="L48" s="450" t="s">
        <v>675</v>
      </c>
      <c r="M48" s="450" t="s">
        <v>676</v>
      </c>
      <c r="N48" s="450" t="s">
        <v>665</v>
      </c>
      <c r="O48" s="450" t="s">
        <v>677</v>
      </c>
      <c r="P48" s="450" t="s">
        <v>678</v>
      </c>
      <c r="V48" s="450" t="s">
        <v>665</v>
      </c>
      <c r="W48" s="450" t="s">
        <v>679</v>
      </c>
      <c r="Y48" s="450">
        <v>8730499469</v>
      </c>
    </row>
    <row r="49" spans="1:25" x14ac:dyDescent="0.2">
      <c r="A49" s="451">
        <v>44948</v>
      </c>
      <c r="B49" s="451" t="s">
        <v>776</v>
      </c>
      <c r="C49" s="450" t="s">
        <v>777</v>
      </c>
      <c r="E49" s="450" t="s">
        <v>713</v>
      </c>
      <c r="F49" s="452">
        <v>110</v>
      </c>
      <c r="G49" s="452" t="s">
        <v>665</v>
      </c>
      <c r="H49" s="452">
        <v>654.51</v>
      </c>
      <c r="I49" s="450" t="s">
        <v>714</v>
      </c>
      <c r="J49" s="451">
        <v>44948</v>
      </c>
      <c r="K49" s="450">
        <v>2080027706</v>
      </c>
      <c r="L49" s="450" t="s">
        <v>715</v>
      </c>
      <c r="M49" s="450" t="s">
        <v>716</v>
      </c>
      <c r="O49" s="450" t="s">
        <v>677</v>
      </c>
      <c r="P49" s="450" t="s">
        <v>778</v>
      </c>
      <c r="T49" s="450" t="s">
        <v>670</v>
      </c>
      <c r="U49" s="450" t="s">
        <v>671</v>
      </c>
      <c r="V49" s="450" t="s">
        <v>665</v>
      </c>
      <c r="W49" s="450" t="s">
        <v>717</v>
      </c>
      <c r="Y49" s="450">
        <v>8743319671</v>
      </c>
    </row>
    <row r="50" spans="1:25" x14ac:dyDescent="0.2">
      <c r="A50" s="451">
        <v>44948</v>
      </c>
      <c r="B50" s="451" t="s">
        <v>662</v>
      </c>
      <c r="C50" s="450" t="s">
        <v>779</v>
      </c>
      <c r="D50" s="450" t="s">
        <v>572</v>
      </c>
      <c r="E50" s="450" t="s">
        <v>780</v>
      </c>
      <c r="F50" s="452">
        <v>300</v>
      </c>
      <c r="G50" s="452" t="s">
        <v>665</v>
      </c>
      <c r="H50" s="452">
        <v>354.51</v>
      </c>
      <c r="I50" s="450" t="s">
        <v>666</v>
      </c>
      <c r="J50" s="451">
        <v>44948</v>
      </c>
      <c r="K50" s="450">
        <v>1674403813</v>
      </c>
      <c r="L50" s="450" t="s">
        <v>781</v>
      </c>
      <c r="M50" s="450" t="s">
        <v>594</v>
      </c>
      <c r="N50" s="450" t="s">
        <v>572</v>
      </c>
      <c r="O50" s="450" t="s">
        <v>668</v>
      </c>
      <c r="P50" s="450" t="s">
        <v>669</v>
      </c>
      <c r="T50" s="450" t="s">
        <v>670</v>
      </c>
      <c r="U50" s="450" t="s">
        <v>671</v>
      </c>
      <c r="V50" s="450" t="s">
        <v>665</v>
      </c>
      <c r="W50" s="450" t="s">
        <v>672</v>
      </c>
      <c r="Y50" s="450">
        <v>8743340659</v>
      </c>
    </row>
    <row r="51" spans="1:25" x14ac:dyDescent="0.2">
      <c r="A51" s="451">
        <v>44948</v>
      </c>
      <c r="B51" s="450" t="s">
        <v>673</v>
      </c>
      <c r="C51" s="450" t="s">
        <v>673</v>
      </c>
      <c r="D51" s="450" t="s">
        <v>665</v>
      </c>
      <c r="E51" s="450" t="s">
        <v>674</v>
      </c>
      <c r="F51" s="452">
        <v>0.9</v>
      </c>
      <c r="G51" s="452" t="s">
        <v>665</v>
      </c>
      <c r="H51" s="452">
        <v>353.61</v>
      </c>
      <c r="I51" s="450" t="s">
        <v>8</v>
      </c>
      <c r="J51" s="451">
        <v>44948</v>
      </c>
      <c r="K51" s="450">
        <v>1674403813</v>
      </c>
      <c r="L51" s="450" t="s">
        <v>675</v>
      </c>
      <c r="M51" s="450" t="s">
        <v>676</v>
      </c>
      <c r="N51" s="450" t="s">
        <v>665</v>
      </c>
      <c r="O51" s="450" t="s">
        <v>677</v>
      </c>
      <c r="P51" s="450" t="s">
        <v>678</v>
      </c>
      <c r="V51" s="450" t="s">
        <v>665</v>
      </c>
      <c r="W51" s="450" t="s">
        <v>679</v>
      </c>
      <c r="Y51" s="450">
        <v>8743340660</v>
      </c>
    </row>
    <row r="52" spans="1:25" x14ac:dyDescent="0.2">
      <c r="A52" s="451">
        <v>44950</v>
      </c>
      <c r="B52" s="451" t="s">
        <v>662</v>
      </c>
      <c r="C52" s="450" t="s">
        <v>782</v>
      </c>
      <c r="D52" s="450" t="s">
        <v>586</v>
      </c>
      <c r="E52" s="450" t="s">
        <v>783</v>
      </c>
      <c r="F52" s="452">
        <v>250</v>
      </c>
      <c r="G52" s="452" t="s">
        <v>665</v>
      </c>
      <c r="H52" s="452">
        <v>103.61</v>
      </c>
      <c r="I52" s="450" t="s">
        <v>666</v>
      </c>
      <c r="J52" s="451">
        <v>44950</v>
      </c>
      <c r="K52" s="450">
        <v>1674556479</v>
      </c>
      <c r="L52" s="450" t="s">
        <v>784</v>
      </c>
      <c r="M52" s="450" t="s">
        <v>608</v>
      </c>
      <c r="N52" s="450" t="s">
        <v>586</v>
      </c>
      <c r="O52" s="450" t="s">
        <v>705</v>
      </c>
      <c r="P52" s="450" t="s">
        <v>706</v>
      </c>
      <c r="T52" s="450" t="s">
        <v>670</v>
      </c>
      <c r="U52" s="450" t="s">
        <v>671</v>
      </c>
      <c r="V52" s="450" t="s">
        <v>665</v>
      </c>
      <c r="W52" s="450" t="s">
        <v>672</v>
      </c>
      <c r="Y52" s="450">
        <v>8752339701</v>
      </c>
    </row>
    <row r="53" spans="1:25" x14ac:dyDescent="0.2">
      <c r="A53" s="451">
        <v>44950</v>
      </c>
      <c r="B53" s="450" t="s">
        <v>673</v>
      </c>
      <c r="C53" s="450" t="s">
        <v>673</v>
      </c>
      <c r="D53" s="450" t="s">
        <v>665</v>
      </c>
      <c r="E53" s="450" t="s">
        <v>674</v>
      </c>
      <c r="F53" s="452">
        <v>0.9</v>
      </c>
      <c r="G53" s="452" t="s">
        <v>665</v>
      </c>
      <c r="H53" s="452">
        <v>102.71</v>
      </c>
      <c r="I53" s="450" t="s">
        <v>8</v>
      </c>
      <c r="J53" s="451">
        <v>44950</v>
      </c>
      <c r="K53" s="450">
        <v>1674556479</v>
      </c>
      <c r="L53" s="450" t="s">
        <v>675</v>
      </c>
      <c r="M53" s="450" t="s">
        <v>676</v>
      </c>
      <c r="N53" s="450" t="s">
        <v>665</v>
      </c>
      <c r="O53" s="450" t="s">
        <v>677</v>
      </c>
      <c r="P53" s="450" t="s">
        <v>678</v>
      </c>
      <c r="V53" s="450" t="s">
        <v>665</v>
      </c>
      <c r="W53" s="450" t="s">
        <v>679</v>
      </c>
      <c r="Y53" s="450">
        <v>8752339702</v>
      </c>
    </row>
    <row r="54" spans="1:25" x14ac:dyDescent="0.2">
      <c r="A54" s="451">
        <v>44950</v>
      </c>
      <c r="B54" s="451" t="s">
        <v>662</v>
      </c>
      <c r="C54" s="450" t="s">
        <v>785</v>
      </c>
      <c r="D54" s="450" t="s">
        <v>579</v>
      </c>
      <c r="E54" s="450" t="s">
        <v>786</v>
      </c>
      <c r="F54" s="452">
        <v>500</v>
      </c>
      <c r="G54" s="452" t="s">
        <v>665</v>
      </c>
      <c r="H54" s="452">
        <v>852.71</v>
      </c>
      <c r="I54" s="450" t="s">
        <v>666</v>
      </c>
      <c r="J54" s="451">
        <v>44950</v>
      </c>
      <c r="K54" s="450">
        <v>1674570881</v>
      </c>
      <c r="L54" s="450" t="s">
        <v>787</v>
      </c>
      <c r="M54" s="450" t="s">
        <v>600</v>
      </c>
      <c r="N54" s="450" t="s">
        <v>579</v>
      </c>
      <c r="O54" s="450" t="s">
        <v>677</v>
      </c>
      <c r="P54" s="450" t="s">
        <v>695</v>
      </c>
      <c r="T54" s="450" t="s">
        <v>670</v>
      </c>
      <c r="U54" s="450" t="s">
        <v>671</v>
      </c>
      <c r="V54" s="450" t="s">
        <v>665</v>
      </c>
      <c r="W54" s="450" t="s">
        <v>696</v>
      </c>
      <c r="Y54" s="450">
        <v>8755516291</v>
      </c>
    </row>
    <row r="55" spans="1:25" x14ac:dyDescent="0.2">
      <c r="A55" s="451">
        <v>44950</v>
      </c>
      <c r="B55" s="451" t="s">
        <v>683</v>
      </c>
      <c r="C55" s="450" t="s">
        <v>684</v>
      </c>
      <c r="D55" s="450" t="s">
        <v>665</v>
      </c>
      <c r="E55" s="450" t="s">
        <v>685</v>
      </c>
      <c r="F55" s="452">
        <v>125</v>
      </c>
      <c r="G55" s="452" t="s">
        <v>665</v>
      </c>
      <c r="H55" s="452">
        <v>727.71</v>
      </c>
      <c r="I55" s="450" t="s">
        <v>686</v>
      </c>
      <c r="J55" s="451">
        <v>44950</v>
      </c>
      <c r="K55" s="450">
        <v>1674571412</v>
      </c>
      <c r="L55" s="450" t="s">
        <v>687</v>
      </c>
      <c r="M55" s="450" t="s">
        <v>688</v>
      </c>
      <c r="N55" s="450" t="s">
        <v>665</v>
      </c>
      <c r="O55" s="450" t="s">
        <v>689</v>
      </c>
      <c r="P55" s="450" t="s">
        <v>690</v>
      </c>
      <c r="T55" s="450" t="s">
        <v>670</v>
      </c>
      <c r="U55" s="450" t="s">
        <v>671</v>
      </c>
      <c r="V55" s="450" t="s">
        <v>687</v>
      </c>
      <c r="W55" s="450" t="s">
        <v>691</v>
      </c>
      <c r="X55" s="450" t="s">
        <v>684</v>
      </c>
      <c r="Y55" s="450">
        <v>8755540935</v>
      </c>
    </row>
    <row r="56" spans="1:25" x14ac:dyDescent="0.2">
      <c r="A56" s="451">
        <v>44950</v>
      </c>
      <c r="B56" s="450" t="s">
        <v>673</v>
      </c>
      <c r="C56" s="450" t="s">
        <v>673</v>
      </c>
      <c r="D56" s="450" t="s">
        <v>665</v>
      </c>
      <c r="E56" s="450" t="s">
        <v>674</v>
      </c>
      <c r="F56" s="452">
        <v>0.9</v>
      </c>
      <c r="G56" s="452" t="s">
        <v>665</v>
      </c>
      <c r="H56" s="452">
        <v>726.81</v>
      </c>
      <c r="I56" s="450" t="s">
        <v>8</v>
      </c>
      <c r="J56" s="451">
        <v>44950</v>
      </c>
      <c r="K56" s="450">
        <v>1674571412</v>
      </c>
      <c r="L56" s="450" t="s">
        <v>675</v>
      </c>
      <c r="M56" s="450" t="s">
        <v>676</v>
      </c>
      <c r="N56" s="450" t="s">
        <v>665</v>
      </c>
      <c r="O56" s="450" t="s">
        <v>677</v>
      </c>
      <c r="P56" s="450" t="s">
        <v>678</v>
      </c>
      <c r="V56" s="450" t="s">
        <v>665</v>
      </c>
      <c r="W56" s="450" t="s">
        <v>679</v>
      </c>
      <c r="Y56" s="450">
        <v>8755540936</v>
      </c>
    </row>
    <row r="57" spans="1:25" x14ac:dyDescent="0.2">
      <c r="A57" s="451">
        <v>44951</v>
      </c>
      <c r="B57" s="451" t="s">
        <v>662</v>
      </c>
      <c r="C57" s="450" t="s">
        <v>788</v>
      </c>
      <c r="D57" s="450" t="s">
        <v>792</v>
      </c>
      <c r="E57" s="450" t="s">
        <v>789</v>
      </c>
      <c r="F57" s="452">
        <v>1200</v>
      </c>
      <c r="G57" s="452" t="s">
        <v>665</v>
      </c>
      <c r="H57" s="452">
        <v>326.81</v>
      </c>
      <c r="I57" s="450" t="s">
        <v>666</v>
      </c>
      <c r="J57" s="451">
        <v>44951</v>
      </c>
      <c r="K57" s="450">
        <v>1674557914</v>
      </c>
      <c r="L57" s="450" t="s">
        <v>790</v>
      </c>
      <c r="M57" s="450" t="s">
        <v>791</v>
      </c>
      <c r="N57" s="450" t="s">
        <v>792</v>
      </c>
      <c r="O57" s="450" t="s">
        <v>705</v>
      </c>
      <c r="P57" s="450" t="s">
        <v>706</v>
      </c>
      <c r="T57" s="450" t="s">
        <v>670</v>
      </c>
      <c r="U57" s="450" t="s">
        <v>671</v>
      </c>
      <c r="V57" s="450" t="s">
        <v>665</v>
      </c>
      <c r="W57" s="450" t="s">
        <v>672</v>
      </c>
      <c r="Y57" s="450">
        <v>8759730705</v>
      </c>
    </row>
    <row r="58" spans="1:25" x14ac:dyDescent="0.2">
      <c r="A58" s="451">
        <v>44951</v>
      </c>
      <c r="B58" s="450" t="s">
        <v>673</v>
      </c>
      <c r="C58" s="450" t="s">
        <v>673</v>
      </c>
      <c r="D58" s="450" t="s">
        <v>665</v>
      </c>
      <c r="E58" s="450" t="s">
        <v>674</v>
      </c>
      <c r="F58" s="452">
        <v>0.9</v>
      </c>
      <c r="G58" s="452" t="s">
        <v>665</v>
      </c>
      <c r="H58" s="452">
        <v>325.91000000000003</v>
      </c>
      <c r="I58" s="450" t="s">
        <v>8</v>
      </c>
      <c r="J58" s="451">
        <v>44951</v>
      </c>
      <c r="K58" s="450">
        <v>1674557914</v>
      </c>
      <c r="L58" s="450" t="s">
        <v>675</v>
      </c>
      <c r="M58" s="450" t="s">
        <v>676</v>
      </c>
      <c r="N58" s="450" t="s">
        <v>665</v>
      </c>
      <c r="O58" s="450" t="s">
        <v>677</v>
      </c>
      <c r="P58" s="450" t="s">
        <v>678</v>
      </c>
      <c r="V58" s="450" t="s">
        <v>665</v>
      </c>
      <c r="W58" s="450" t="s">
        <v>679</v>
      </c>
      <c r="Y58" s="450">
        <v>8759730706</v>
      </c>
    </row>
    <row r="59" spans="1:25" x14ac:dyDescent="0.2">
      <c r="A59" s="451">
        <v>44951</v>
      </c>
      <c r="B59" s="451" t="s">
        <v>683</v>
      </c>
      <c r="C59" s="450" t="s">
        <v>684</v>
      </c>
      <c r="D59" s="450" t="s">
        <v>665</v>
      </c>
      <c r="E59" s="450" t="s">
        <v>685</v>
      </c>
      <c r="F59" s="452">
        <v>300</v>
      </c>
      <c r="G59" s="452" t="s">
        <v>665</v>
      </c>
      <c r="H59" s="452">
        <v>25.91</v>
      </c>
      <c r="I59" s="450" t="s">
        <v>686</v>
      </c>
      <c r="J59" s="451">
        <v>44951</v>
      </c>
      <c r="K59" s="450">
        <v>1674644553</v>
      </c>
      <c r="L59" s="450" t="s">
        <v>687</v>
      </c>
      <c r="M59" s="450" t="s">
        <v>688</v>
      </c>
      <c r="N59" s="450" t="s">
        <v>665</v>
      </c>
      <c r="O59" s="450" t="s">
        <v>689</v>
      </c>
      <c r="P59" s="450" t="s">
        <v>690</v>
      </c>
      <c r="T59" s="450" t="s">
        <v>670</v>
      </c>
      <c r="U59" s="450" t="s">
        <v>671</v>
      </c>
      <c r="V59" s="450" t="s">
        <v>687</v>
      </c>
      <c r="W59" s="450" t="s">
        <v>691</v>
      </c>
      <c r="X59" s="450" t="s">
        <v>684</v>
      </c>
      <c r="Y59" s="450">
        <v>8759748927</v>
      </c>
    </row>
    <row r="60" spans="1:25" x14ac:dyDescent="0.2">
      <c r="A60" s="451">
        <v>44951</v>
      </c>
      <c r="B60" s="450" t="s">
        <v>673</v>
      </c>
      <c r="C60" s="450" t="s">
        <v>673</v>
      </c>
      <c r="D60" s="450" t="s">
        <v>665</v>
      </c>
      <c r="E60" s="450" t="s">
        <v>674</v>
      </c>
      <c r="F60" s="452">
        <v>0.9</v>
      </c>
      <c r="G60" s="452" t="s">
        <v>665</v>
      </c>
      <c r="H60" s="452">
        <v>25.01</v>
      </c>
      <c r="I60" s="450" t="s">
        <v>8</v>
      </c>
      <c r="J60" s="451">
        <v>44951</v>
      </c>
      <c r="K60" s="450">
        <v>1674644553</v>
      </c>
      <c r="L60" s="450" t="s">
        <v>675</v>
      </c>
      <c r="M60" s="450" t="s">
        <v>676</v>
      </c>
      <c r="N60" s="450" t="s">
        <v>665</v>
      </c>
      <c r="O60" s="450" t="s">
        <v>677</v>
      </c>
      <c r="P60" s="450" t="s">
        <v>678</v>
      </c>
      <c r="V60" s="450" t="s">
        <v>665</v>
      </c>
      <c r="W60" s="450" t="s">
        <v>679</v>
      </c>
      <c r="Y60" s="450">
        <v>8759748928</v>
      </c>
    </row>
    <row r="61" spans="1:25" x14ac:dyDescent="0.2">
      <c r="A61" s="451">
        <v>44956</v>
      </c>
      <c r="B61" s="451" t="s">
        <v>793</v>
      </c>
      <c r="C61" s="450" t="s">
        <v>794</v>
      </c>
      <c r="D61" s="450" t="s">
        <v>798</v>
      </c>
      <c r="E61" s="450" t="s">
        <v>795</v>
      </c>
      <c r="F61" s="452">
        <v>4200</v>
      </c>
      <c r="G61" s="452" t="s">
        <v>665</v>
      </c>
      <c r="H61" s="452">
        <v>25.01</v>
      </c>
      <c r="I61" s="450" t="s">
        <v>666</v>
      </c>
      <c r="J61" s="451">
        <v>44956</v>
      </c>
      <c r="K61" s="450">
        <v>1675078988</v>
      </c>
      <c r="L61" s="450" t="s">
        <v>796</v>
      </c>
      <c r="M61" s="450" t="s">
        <v>797</v>
      </c>
      <c r="N61" s="450" t="s">
        <v>798</v>
      </c>
      <c r="O61" s="450" t="s">
        <v>677</v>
      </c>
      <c r="P61" s="450" t="s">
        <v>695</v>
      </c>
      <c r="T61" s="450" t="s">
        <v>670</v>
      </c>
      <c r="U61" s="450" t="s">
        <v>671</v>
      </c>
      <c r="V61" s="450" t="s">
        <v>665</v>
      </c>
      <c r="W61" s="450" t="s">
        <v>696</v>
      </c>
      <c r="Y61" s="450">
        <v>8794376794</v>
      </c>
    </row>
    <row r="62" spans="1:25" x14ac:dyDescent="0.2">
      <c r="A62" s="451">
        <v>44957</v>
      </c>
      <c r="B62" s="451" t="s">
        <v>662</v>
      </c>
      <c r="C62" s="450" t="s">
        <v>799</v>
      </c>
      <c r="D62" s="450" t="s">
        <v>803</v>
      </c>
      <c r="E62" s="450" t="s">
        <v>800</v>
      </c>
      <c r="F62" s="452">
        <v>500</v>
      </c>
      <c r="G62" s="452" t="s">
        <v>665</v>
      </c>
      <c r="H62" s="452">
        <v>150.01</v>
      </c>
      <c r="I62" s="450" t="s">
        <v>666</v>
      </c>
      <c r="J62" s="451">
        <v>44957</v>
      </c>
      <c r="K62" s="450">
        <v>1675171384</v>
      </c>
      <c r="L62" s="450" t="s">
        <v>801</v>
      </c>
      <c r="M62" s="450" t="s">
        <v>802</v>
      </c>
      <c r="N62" s="450" t="s">
        <v>803</v>
      </c>
      <c r="O62" s="450" t="s">
        <v>677</v>
      </c>
      <c r="P62" s="450" t="s">
        <v>695</v>
      </c>
      <c r="T62" s="450" t="s">
        <v>670</v>
      </c>
      <c r="U62" s="450" t="s">
        <v>671</v>
      </c>
      <c r="V62" s="450" t="s">
        <v>665</v>
      </c>
      <c r="W62" s="450" t="s">
        <v>696</v>
      </c>
      <c r="Y62" s="450">
        <v>8802682363</v>
      </c>
    </row>
    <row r="63" spans="1:25" x14ac:dyDescent="0.2">
      <c r="A63" s="451">
        <v>44957</v>
      </c>
      <c r="B63" s="451" t="s">
        <v>683</v>
      </c>
      <c r="C63" s="450" t="s">
        <v>684</v>
      </c>
      <c r="D63" s="450" t="s">
        <v>665</v>
      </c>
      <c r="E63" s="450" t="s">
        <v>685</v>
      </c>
      <c r="F63" s="452">
        <v>125</v>
      </c>
      <c r="G63" s="452" t="s">
        <v>665</v>
      </c>
      <c r="H63" s="452">
        <v>25.01</v>
      </c>
      <c r="I63" s="450" t="s">
        <v>686</v>
      </c>
      <c r="J63" s="451">
        <v>44957</v>
      </c>
      <c r="K63" s="450">
        <v>1675171535</v>
      </c>
      <c r="L63" s="450" t="s">
        <v>687</v>
      </c>
      <c r="M63" s="450" t="s">
        <v>688</v>
      </c>
      <c r="N63" s="450" t="s">
        <v>665</v>
      </c>
      <c r="O63" s="450" t="s">
        <v>689</v>
      </c>
      <c r="P63" s="450" t="s">
        <v>690</v>
      </c>
      <c r="T63" s="450" t="s">
        <v>670</v>
      </c>
      <c r="U63" s="450" t="s">
        <v>671</v>
      </c>
      <c r="V63" s="450" t="s">
        <v>687</v>
      </c>
      <c r="W63" s="450" t="s">
        <v>691</v>
      </c>
      <c r="X63" s="450" t="s">
        <v>684</v>
      </c>
      <c r="Y63" s="450">
        <v>8802705439</v>
      </c>
    </row>
    <row r="64" spans="1:25" x14ac:dyDescent="0.2">
      <c r="A64" s="451">
        <v>44957</v>
      </c>
      <c r="B64" s="450" t="s">
        <v>673</v>
      </c>
      <c r="C64" s="450" t="s">
        <v>673</v>
      </c>
      <c r="D64" s="450" t="s">
        <v>665</v>
      </c>
      <c r="E64" s="450" t="s">
        <v>674</v>
      </c>
      <c r="F64" s="452">
        <v>0.9</v>
      </c>
      <c r="G64" s="452" t="s">
        <v>665</v>
      </c>
      <c r="H64" s="452">
        <v>24.11</v>
      </c>
      <c r="I64" s="450" t="s">
        <v>8</v>
      </c>
      <c r="J64" s="451">
        <v>44957</v>
      </c>
      <c r="K64" s="450">
        <v>1675171535</v>
      </c>
      <c r="L64" s="450" t="s">
        <v>675</v>
      </c>
      <c r="M64" s="450" t="s">
        <v>676</v>
      </c>
      <c r="N64" s="450" t="s">
        <v>665</v>
      </c>
      <c r="O64" s="450" t="s">
        <v>677</v>
      </c>
      <c r="P64" s="450" t="s">
        <v>678</v>
      </c>
      <c r="V64" s="450" t="s">
        <v>665</v>
      </c>
      <c r="W64" s="450" t="s">
        <v>679</v>
      </c>
      <c r="Y64" s="450">
        <v>8802705440</v>
      </c>
    </row>
    <row r="65" spans="1:25" x14ac:dyDescent="0.2">
      <c r="A65" s="451">
        <v>44964</v>
      </c>
      <c r="B65" s="451" t="s">
        <v>662</v>
      </c>
      <c r="C65" s="450" t="s">
        <v>804</v>
      </c>
      <c r="D65" s="450" t="s">
        <v>808</v>
      </c>
      <c r="E65" s="450" t="s">
        <v>805</v>
      </c>
      <c r="F65" s="452">
        <v>500</v>
      </c>
      <c r="G65" s="452" t="s">
        <v>665</v>
      </c>
      <c r="H65" s="452">
        <v>864.11</v>
      </c>
      <c r="I65" s="450" t="s">
        <v>666</v>
      </c>
      <c r="J65" s="451">
        <v>44964</v>
      </c>
      <c r="K65" s="450">
        <v>1675760707</v>
      </c>
      <c r="L65" s="450" t="s">
        <v>806</v>
      </c>
      <c r="M65" s="450" t="s">
        <v>807</v>
      </c>
      <c r="N65" s="450" t="s">
        <v>808</v>
      </c>
      <c r="O65" s="450" t="s">
        <v>705</v>
      </c>
      <c r="P65" s="450" t="s">
        <v>706</v>
      </c>
      <c r="T65" s="450" t="s">
        <v>670</v>
      </c>
      <c r="U65" s="450" t="s">
        <v>671</v>
      </c>
      <c r="V65" s="450" t="s">
        <v>665</v>
      </c>
      <c r="W65" s="450" t="s">
        <v>672</v>
      </c>
      <c r="Y65" s="450">
        <v>8850481639</v>
      </c>
    </row>
    <row r="66" spans="1:25" x14ac:dyDescent="0.2">
      <c r="A66" s="451">
        <v>44964</v>
      </c>
      <c r="B66" s="450" t="s">
        <v>673</v>
      </c>
      <c r="C66" s="450" t="s">
        <v>673</v>
      </c>
      <c r="D66" s="450" t="s">
        <v>665</v>
      </c>
      <c r="E66" s="450" t="s">
        <v>674</v>
      </c>
      <c r="F66" s="452">
        <v>0.9</v>
      </c>
      <c r="G66" s="452" t="s">
        <v>665</v>
      </c>
      <c r="H66" s="452">
        <v>863.21</v>
      </c>
      <c r="I66" s="450" t="s">
        <v>8</v>
      </c>
      <c r="J66" s="451">
        <v>44964</v>
      </c>
      <c r="K66" s="450">
        <v>1675760707</v>
      </c>
      <c r="L66" s="450" t="s">
        <v>675</v>
      </c>
      <c r="M66" s="450" t="s">
        <v>676</v>
      </c>
      <c r="N66" s="450" t="s">
        <v>665</v>
      </c>
      <c r="O66" s="450" t="s">
        <v>677</v>
      </c>
      <c r="P66" s="450" t="s">
        <v>678</v>
      </c>
      <c r="V66" s="450" t="s">
        <v>665</v>
      </c>
      <c r="W66" s="450" t="s">
        <v>679</v>
      </c>
      <c r="Y66" s="450">
        <v>8850481640</v>
      </c>
    </row>
    <row r="67" spans="1:25" x14ac:dyDescent="0.2">
      <c r="A67" s="451">
        <v>44964</v>
      </c>
      <c r="B67" s="451" t="s">
        <v>662</v>
      </c>
      <c r="C67" s="450" t="s">
        <v>809</v>
      </c>
      <c r="D67" s="450" t="s">
        <v>813</v>
      </c>
      <c r="E67" s="450" t="s">
        <v>810</v>
      </c>
      <c r="F67" s="452">
        <v>800</v>
      </c>
      <c r="G67" s="452" t="s">
        <v>665</v>
      </c>
      <c r="H67" s="452">
        <v>1563.21</v>
      </c>
      <c r="I67" s="450" t="s">
        <v>666</v>
      </c>
      <c r="J67" s="451">
        <v>44964</v>
      </c>
      <c r="K67" s="450">
        <v>1675764047</v>
      </c>
      <c r="L67" s="450" t="s">
        <v>811</v>
      </c>
      <c r="M67" s="450" t="s">
        <v>812</v>
      </c>
      <c r="N67" s="450" t="s">
        <v>813</v>
      </c>
      <c r="O67" s="450" t="s">
        <v>705</v>
      </c>
      <c r="P67" s="450" t="s">
        <v>706</v>
      </c>
      <c r="T67" s="450" t="s">
        <v>670</v>
      </c>
      <c r="U67" s="450" t="s">
        <v>671</v>
      </c>
      <c r="V67" s="450" t="s">
        <v>665</v>
      </c>
      <c r="W67" s="450" t="s">
        <v>672</v>
      </c>
      <c r="Y67" s="450">
        <v>8851191085</v>
      </c>
    </row>
    <row r="68" spans="1:25" x14ac:dyDescent="0.2">
      <c r="A68" s="451">
        <v>44964</v>
      </c>
      <c r="B68" s="450" t="s">
        <v>673</v>
      </c>
      <c r="C68" s="450" t="s">
        <v>673</v>
      </c>
      <c r="D68" s="450" t="s">
        <v>665</v>
      </c>
      <c r="E68" s="450" t="s">
        <v>674</v>
      </c>
      <c r="F68" s="452">
        <v>0.9</v>
      </c>
      <c r="G68" s="452" t="s">
        <v>665</v>
      </c>
      <c r="H68" s="452">
        <v>1562.31</v>
      </c>
      <c r="I68" s="450" t="s">
        <v>8</v>
      </c>
      <c r="J68" s="451">
        <v>44964</v>
      </c>
      <c r="K68" s="450">
        <v>1675764047</v>
      </c>
      <c r="L68" s="450" t="s">
        <v>675</v>
      </c>
      <c r="M68" s="450" t="s">
        <v>676</v>
      </c>
      <c r="N68" s="450" t="s">
        <v>665</v>
      </c>
      <c r="O68" s="450" t="s">
        <v>677</v>
      </c>
      <c r="P68" s="450" t="s">
        <v>678</v>
      </c>
      <c r="V68" s="450" t="s">
        <v>665</v>
      </c>
      <c r="W68" s="450" t="s">
        <v>679</v>
      </c>
      <c r="Y68" s="450">
        <v>8851191086</v>
      </c>
    </row>
    <row r="69" spans="1:25" x14ac:dyDescent="0.2">
      <c r="A69" s="451">
        <v>44964</v>
      </c>
      <c r="B69" s="451" t="s">
        <v>683</v>
      </c>
      <c r="C69" s="450" t="s">
        <v>684</v>
      </c>
      <c r="D69" s="450" t="s">
        <v>665</v>
      </c>
      <c r="E69" s="450" t="s">
        <v>685</v>
      </c>
      <c r="F69" s="452">
        <v>200</v>
      </c>
      <c r="G69" s="452" t="s">
        <v>665</v>
      </c>
      <c r="H69" s="452">
        <v>1362.31</v>
      </c>
      <c r="I69" s="450" t="s">
        <v>686</v>
      </c>
      <c r="J69" s="451">
        <v>44964</v>
      </c>
      <c r="K69" s="450">
        <v>1675764202</v>
      </c>
      <c r="L69" s="450" t="s">
        <v>687</v>
      </c>
      <c r="M69" s="450" t="s">
        <v>688</v>
      </c>
      <c r="N69" s="450" t="s">
        <v>665</v>
      </c>
      <c r="O69" s="450" t="s">
        <v>689</v>
      </c>
      <c r="P69" s="450" t="s">
        <v>690</v>
      </c>
      <c r="T69" s="450" t="s">
        <v>670</v>
      </c>
      <c r="U69" s="450" t="s">
        <v>671</v>
      </c>
      <c r="V69" s="450" t="s">
        <v>687</v>
      </c>
      <c r="W69" s="450" t="s">
        <v>691</v>
      </c>
      <c r="X69" s="450" t="s">
        <v>684</v>
      </c>
      <c r="Y69" s="450">
        <v>8851198449</v>
      </c>
    </row>
    <row r="70" spans="1:25" x14ac:dyDescent="0.2">
      <c r="A70" s="451">
        <v>44964</v>
      </c>
      <c r="B70" s="450" t="s">
        <v>673</v>
      </c>
      <c r="C70" s="450" t="s">
        <v>673</v>
      </c>
      <c r="D70" s="450" t="s">
        <v>665</v>
      </c>
      <c r="E70" s="450" t="s">
        <v>674</v>
      </c>
      <c r="F70" s="452">
        <v>0.9</v>
      </c>
      <c r="G70" s="452" t="s">
        <v>665</v>
      </c>
      <c r="H70" s="452">
        <v>1361.41</v>
      </c>
      <c r="I70" s="450" t="s">
        <v>8</v>
      </c>
      <c r="J70" s="451">
        <v>44964</v>
      </c>
      <c r="K70" s="450">
        <v>1675764202</v>
      </c>
      <c r="L70" s="450" t="s">
        <v>675</v>
      </c>
      <c r="M70" s="450" t="s">
        <v>676</v>
      </c>
      <c r="N70" s="450" t="s">
        <v>665</v>
      </c>
      <c r="O70" s="450" t="s">
        <v>677</v>
      </c>
      <c r="P70" s="450" t="s">
        <v>678</v>
      </c>
      <c r="V70" s="450" t="s">
        <v>665</v>
      </c>
      <c r="W70" s="450" t="s">
        <v>679</v>
      </c>
      <c r="Y70" s="450">
        <v>8851198450</v>
      </c>
    </row>
    <row r="71" spans="1:25" x14ac:dyDescent="0.2">
      <c r="A71" s="451">
        <v>44964</v>
      </c>
      <c r="B71" s="450" t="s">
        <v>725</v>
      </c>
      <c r="C71" s="450" t="s">
        <v>814</v>
      </c>
      <c r="D71" s="450" t="s">
        <v>505</v>
      </c>
      <c r="E71" s="450" t="s">
        <v>815</v>
      </c>
      <c r="F71" s="452">
        <v>500</v>
      </c>
      <c r="G71" s="452" t="s">
        <v>665</v>
      </c>
      <c r="H71" s="452">
        <v>861.41</v>
      </c>
      <c r="I71" s="450" t="s">
        <v>666</v>
      </c>
      <c r="J71" s="451">
        <v>44964</v>
      </c>
      <c r="K71" s="450">
        <v>1675764957</v>
      </c>
      <c r="L71" s="450" t="s">
        <v>506</v>
      </c>
      <c r="M71" s="450" t="s">
        <v>816</v>
      </c>
      <c r="N71" s="450" t="s">
        <v>505</v>
      </c>
      <c r="O71" s="450" t="s">
        <v>677</v>
      </c>
      <c r="P71" s="450" t="s">
        <v>695</v>
      </c>
      <c r="T71" s="450" t="s">
        <v>670</v>
      </c>
      <c r="U71" s="450" t="s">
        <v>671</v>
      </c>
      <c r="V71" s="450" t="s">
        <v>665</v>
      </c>
      <c r="W71" s="450" t="s">
        <v>696</v>
      </c>
      <c r="Y71" s="450">
        <v>8851352441</v>
      </c>
    </row>
    <row r="72" spans="1:25" x14ac:dyDescent="0.2">
      <c r="A72" s="451">
        <v>44964</v>
      </c>
      <c r="B72" s="451" t="s">
        <v>662</v>
      </c>
      <c r="C72" s="450" t="s">
        <v>817</v>
      </c>
      <c r="D72" s="450" t="s">
        <v>821</v>
      </c>
      <c r="E72" s="450" t="s">
        <v>818</v>
      </c>
      <c r="F72" s="452">
        <v>800</v>
      </c>
      <c r="G72" s="452" t="s">
        <v>665</v>
      </c>
      <c r="H72" s="452">
        <v>61.41</v>
      </c>
      <c r="I72" s="450" t="s">
        <v>666</v>
      </c>
      <c r="J72" s="451">
        <v>44964</v>
      </c>
      <c r="K72" s="450">
        <v>1675771905</v>
      </c>
      <c r="L72" s="450" t="s">
        <v>819</v>
      </c>
      <c r="M72" s="450" t="s">
        <v>820</v>
      </c>
      <c r="N72" s="450" t="s">
        <v>821</v>
      </c>
      <c r="O72" s="450" t="s">
        <v>668</v>
      </c>
      <c r="P72" s="450" t="s">
        <v>669</v>
      </c>
      <c r="T72" s="450" t="s">
        <v>670</v>
      </c>
      <c r="U72" s="450" t="s">
        <v>671</v>
      </c>
      <c r="V72" s="450" t="s">
        <v>665</v>
      </c>
      <c r="W72" s="450" t="s">
        <v>672</v>
      </c>
      <c r="Y72" s="450">
        <v>8852937791</v>
      </c>
    </row>
    <row r="73" spans="1:25" x14ac:dyDescent="0.2">
      <c r="A73" s="451">
        <v>44964</v>
      </c>
      <c r="B73" s="450" t="s">
        <v>673</v>
      </c>
      <c r="C73" s="450" t="s">
        <v>673</v>
      </c>
      <c r="D73" s="450" t="s">
        <v>665</v>
      </c>
      <c r="E73" s="450" t="s">
        <v>674</v>
      </c>
      <c r="F73" s="452">
        <v>0.9</v>
      </c>
      <c r="G73" s="452" t="s">
        <v>665</v>
      </c>
      <c r="H73" s="452">
        <v>60.51</v>
      </c>
      <c r="I73" s="450" t="s">
        <v>8</v>
      </c>
      <c r="J73" s="451">
        <v>44964</v>
      </c>
      <c r="K73" s="450">
        <v>1675771905</v>
      </c>
      <c r="L73" s="450" t="s">
        <v>675</v>
      </c>
      <c r="M73" s="450" t="s">
        <v>676</v>
      </c>
      <c r="N73" s="450" t="s">
        <v>665</v>
      </c>
      <c r="O73" s="450" t="s">
        <v>677</v>
      </c>
      <c r="P73" s="450" t="s">
        <v>678</v>
      </c>
      <c r="V73" s="450" t="s">
        <v>665</v>
      </c>
      <c r="W73" s="450" t="s">
        <v>679</v>
      </c>
      <c r="Y73" s="450">
        <v>8852937792</v>
      </c>
    </row>
    <row r="74" spans="1:25" x14ac:dyDescent="0.2">
      <c r="A74" s="451">
        <v>44964</v>
      </c>
      <c r="B74" s="450" t="s">
        <v>725</v>
      </c>
      <c r="C74" s="450" t="s">
        <v>814</v>
      </c>
      <c r="D74" s="450" t="s">
        <v>516</v>
      </c>
      <c r="E74" s="450" t="s">
        <v>822</v>
      </c>
      <c r="F74" s="452">
        <v>625</v>
      </c>
      <c r="G74" s="452" t="s">
        <v>665</v>
      </c>
      <c r="H74" s="452">
        <v>935.51</v>
      </c>
      <c r="I74" s="450" t="s">
        <v>666</v>
      </c>
      <c r="J74" s="451">
        <v>44964</v>
      </c>
      <c r="K74" s="450">
        <v>1675779224</v>
      </c>
      <c r="L74" s="450" t="s">
        <v>517</v>
      </c>
      <c r="M74" s="450" t="s">
        <v>823</v>
      </c>
      <c r="N74" s="450" t="s">
        <v>516</v>
      </c>
      <c r="O74" s="450" t="s">
        <v>677</v>
      </c>
      <c r="P74" s="450" t="s">
        <v>695</v>
      </c>
      <c r="T74" s="450" t="s">
        <v>670</v>
      </c>
      <c r="U74" s="450" t="s">
        <v>671</v>
      </c>
      <c r="V74" s="450" t="s">
        <v>665</v>
      </c>
      <c r="W74" s="450" t="s">
        <v>696</v>
      </c>
      <c r="Y74" s="450">
        <v>8854563709</v>
      </c>
    </row>
    <row r="75" spans="1:25" x14ac:dyDescent="0.2">
      <c r="A75" s="451">
        <v>44965</v>
      </c>
      <c r="B75" s="451" t="s">
        <v>662</v>
      </c>
      <c r="C75" s="450" t="s">
        <v>736</v>
      </c>
      <c r="D75" s="450" t="s">
        <v>740</v>
      </c>
      <c r="E75" s="450" t="s">
        <v>737</v>
      </c>
      <c r="F75" s="452">
        <v>625</v>
      </c>
      <c r="G75" s="452" t="s">
        <v>665</v>
      </c>
      <c r="H75" s="452">
        <v>935.51</v>
      </c>
      <c r="I75" s="450" t="s">
        <v>666</v>
      </c>
      <c r="J75" s="451">
        <v>44965</v>
      </c>
      <c r="K75" s="450">
        <v>1675865658</v>
      </c>
      <c r="L75" s="450" t="s">
        <v>738</v>
      </c>
      <c r="M75" s="450" t="s">
        <v>739</v>
      </c>
      <c r="N75" s="450" t="s">
        <v>740</v>
      </c>
      <c r="O75" s="450" t="s">
        <v>677</v>
      </c>
      <c r="P75" s="450" t="s">
        <v>695</v>
      </c>
      <c r="T75" s="450" t="s">
        <v>670</v>
      </c>
      <c r="U75" s="450" t="s">
        <v>671</v>
      </c>
      <c r="V75" s="450" t="s">
        <v>665</v>
      </c>
      <c r="W75" s="450" t="s">
        <v>696</v>
      </c>
      <c r="Y75" s="450">
        <v>8861814479</v>
      </c>
    </row>
    <row r="76" spans="1:25" x14ac:dyDescent="0.2">
      <c r="A76" s="451">
        <v>44970</v>
      </c>
      <c r="B76" s="451" t="s">
        <v>662</v>
      </c>
      <c r="C76" s="450" t="s">
        <v>730</v>
      </c>
      <c r="D76" s="450" t="s">
        <v>585</v>
      </c>
      <c r="E76" s="450" t="s">
        <v>731</v>
      </c>
      <c r="F76" s="452">
        <v>500</v>
      </c>
      <c r="G76" s="452" t="s">
        <v>665</v>
      </c>
      <c r="H76" s="452">
        <v>935.51</v>
      </c>
      <c r="I76" s="450" t="s">
        <v>666</v>
      </c>
      <c r="J76" s="451">
        <v>44970</v>
      </c>
      <c r="K76" s="450">
        <v>1676275058</v>
      </c>
      <c r="L76" s="450" t="s">
        <v>732</v>
      </c>
      <c r="M76" s="450" t="s">
        <v>607</v>
      </c>
      <c r="N76" s="450" t="s">
        <v>585</v>
      </c>
      <c r="O76" s="450" t="s">
        <v>668</v>
      </c>
      <c r="P76" s="450" t="s">
        <v>669</v>
      </c>
      <c r="T76" s="450" t="s">
        <v>670</v>
      </c>
      <c r="U76" s="450" t="s">
        <v>671</v>
      </c>
      <c r="V76" s="450" t="s">
        <v>665</v>
      </c>
      <c r="W76" s="450" t="s">
        <v>672</v>
      </c>
      <c r="Y76" s="450">
        <v>8890125028</v>
      </c>
    </row>
    <row r="77" spans="1:25" x14ac:dyDescent="0.2">
      <c r="A77" s="451">
        <v>44970</v>
      </c>
      <c r="B77" s="450" t="s">
        <v>673</v>
      </c>
      <c r="C77" s="450" t="s">
        <v>673</v>
      </c>
      <c r="D77" s="450" t="s">
        <v>665</v>
      </c>
      <c r="E77" s="450" t="s">
        <v>674</v>
      </c>
      <c r="F77" s="452">
        <v>0.9</v>
      </c>
      <c r="G77" s="452" t="s">
        <v>665</v>
      </c>
      <c r="H77" s="452">
        <v>934.61</v>
      </c>
      <c r="I77" s="450" t="s">
        <v>8</v>
      </c>
      <c r="J77" s="451">
        <v>44970</v>
      </c>
      <c r="K77" s="450">
        <v>1676275058</v>
      </c>
      <c r="L77" s="450" t="s">
        <v>675</v>
      </c>
      <c r="M77" s="450" t="s">
        <v>676</v>
      </c>
      <c r="N77" s="450" t="s">
        <v>665</v>
      </c>
      <c r="O77" s="450" t="s">
        <v>677</v>
      </c>
      <c r="P77" s="450" t="s">
        <v>678</v>
      </c>
      <c r="V77" s="450" t="s">
        <v>665</v>
      </c>
      <c r="W77" s="450" t="s">
        <v>679</v>
      </c>
      <c r="Y77" s="450">
        <v>8890125029</v>
      </c>
    </row>
    <row r="78" spans="1:25" x14ac:dyDescent="0.2">
      <c r="A78" s="451">
        <v>44970</v>
      </c>
      <c r="B78" s="451" t="s">
        <v>662</v>
      </c>
      <c r="C78" s="450" t="s">
        <v>757</v>
      </c>
      <c r="D78" s="450" t="s">
        <v>589</v>
      </c>
      <c r="E78" s="450" t="s">
        <v>758</v>
      </c>
      <c r="F78" s="452">
        <v>500</v>
      </c>
      <c r="G78" s="452" t="s">
        <v>665</v>
      </c>
      <c r="H78" s="452">
        <v>434.61</v>
      </c>
      <c r="I78" s="450" t="s">
        <v>666</v>
      </c>
      <c r="J78" s="451">
        <v>44970</v>
      </c>
      <c r="K78" s="450">
        <v>1676278703</v>
      </c>
      <c r="L78" s="450" t="s">
        <v>759</v>
      </c>
      <c r="M78" s="450" t="s">
        <v>760</v>
      </c>
      <c r="N78" s="450" t="s">
        <v>589</v>
      </c>
      <c r="O78" s="450" t="s">
        <v>677</v>
      </c>
      <c r="P78" s="450" t="s">
        <v>695</v>
      </c>
      <c r="T78" s="450" t="s">
        <v>670</v>
      </c>
      <c r="U78" s="450" t="s">
        <v>671</v>
      </c>
      <c r="V78" s="450" t="s">
        <v>665</v>
      </c>
      <c r="W78" s="450" t="s">
        <v>696</v>
      </c>
      <c r="Y78" s="450">
        <v>8890514534</v>
      </c>
    </row>
    <row r="79" spans="1:25" x14ac:dyDescent="0.2">
      <c r="A79" s="451">
        <v>44972</v>
      </c>
      <c r="B79" s="451" t="s">
        <v>711</v>
      </c>
      <c r="C79" s="450" t="s">
        <v>824</v>
      </c>
      <c r="E79" s="450" t="s">
        <v>713</v>
      </c>
      <c r="F79" s="452">
        <v>1089.05</v>
      </c>
      <c r="G79" s="452" t="s">
        <v>665</v>
      </c>
      <c r="H79" s="452">
        <v>545.55999999999995</v>
      </c>
      <c r="I79" s="450" t="s">
        <v>714</v>
      </c>
      <c r="J79" s="451">
        <v>44972</v>
      </c>
      <c r="K79" s="450">
        <v>2094888715</v>
      </c>
      <c r="L79" s="450" t="s">
        <v>715</v>
      </c>
      <c r="M79" s="450" t="s">
        <v>716</v>
      </c>
      <c r="O79" s="450" t="s">
        <v>677</v>
      </c>
      <c r="P79" s="450" t="s">
        <v>778</v>
      </c>
      <c r="T79" s="450" t="s">
        <v>670</v>
      </c>
      <c r="U79" s="450" t="s">
        <v>671</v>
      </c>
      <c r="V79" s="450" t="s">
        <v>665</v>
      </c>
      <c r="W79" s="450" t="s">
        <v>717</v>
      </c>
      <c r="Y79" s="450">
        <v>8903937895</v>
      </c>
    </row>
    <row r="80" spans="1:25" x14ac:dyDescent="0.2">
      <c r="A80" s="451">
        <v>44972</v>
      </c>
      <c r="B80" s="451" t="s">
        <v>718</v>
      </c>
      <c r="C80" s="450" t="s">
        <v>825</v>
      </c>
      <c r="E80" s="450" t="s">
        <v>713</v>
      </c>
      <c r="F80" s="452">
        <v>105</v>
      </c>
      <c r="G80" s="452" t="s">
        <v>665</v>
      </c>
      <c r="H80" s="452">
        <v>440.56</v>
      </c>
      <c r="I80" s="450" t="s">
        <v>714</v>
      </c>
      <c r="J80" s="451">
        <v>44972</v>
      </c>
      <c r="K80" s="450">
        <v>2094890337</v>
      </c>
      <c r="L80" s="450" t="s">
        <v>715</v>
      </c>
      <c r="M80" s="450" t="s">
        <v>716</v>
      </c>
      <c r="O80" s="450" t="s">
        <v>677</v>
      </c>
      <c r="P80" s="450" t="s">
        <v>778</v>
      </c>
      <c r="T80" s="450" t="s">
        <v>670</v>
      </c>
      <c r="U80" s="450" t="s">
        <v>671</v>
      </c>
      <c r="V80" s="450" t="s">
        <v>665</v>
      </c>
      <c r="W80" s="450" t="s">
        <v>717</v>
      </c>
      <c r="Y80" s="450">
        <v>8903951115</v>
      </c>
    </row>
    <row r="81" spans="1:25" x14ac:dyDescent="0.2">
      <c r="A81" s="451">
        <v>44972</v>
      </c>
      <c r="B81" s="451" t="s">
        <v>662</v>
      </c>
      <c r="C81" s="450" t="s">
        <v>826</v>
      </c>
      <c r="D81" s="450" t="s">
        <v>830</v>
      </c>
      <c r="E81" s="450" t="s">
        <v>827</v>
      </c>
      <c r="F81" s="452">
        <v>375</v>
      </c>
      <c r="G81" s="452" t="s">
        <v>665</v>
      </c>
      <c r="H81" s="452">
        <v>440.56</v>
      </c>
      <c r="I81" s="450" t="s">
        <v>666</v>
      </c>
      <c r="J81" s="451">
        <v>44972</v>
      </c>
      <c r="K81" s="450">
        <v>1676453567</v>
      </c>
      <c r="L81" s="450" t="s">
        <v>828</v>
      </c>
      <c r="M81" s="450" t="s">
        <v>829</v>
      </c>
      <c r="N81" s="450" t="s">
        <v>830</v>
      </c>
      <c r="O81" s="450" t="s">
        <v>677</v>
      </c>
      <c r="P81" s="450" t="s">
        <v>695</v>
      </c>
      <c r="T81" s="450" t="s">
        <v>670</v>
      </c>
      <c r="U81" s="450" t="s">
        <v>671</v>
      </c>
      <c r="V81" s="450" t="s">
        <v>665</v>
      </c>
      <c r="W81" s="450" t="s">
        <v>696</v>
      </c>
      <c r="Y81" s="450">
        <v>8904648701</v>
      </c>
    </row>
    <row r="82" spans="1:25" x14ac:dyDescent="0.2">
      <c r="A82" s="451">
        <v>44972</v>
      </c>
      <c r="B82" s="450" t="s">
        <v>772</v>
      </c>
      <c r="C82" s="450" t="s">
        <v>831</v>
      </c>
      <c r="E82" s="450" t="s">
        <v>774</v>
      </c>
      <c r="F82" s="452">
        <v>1460</v>
      </c>
      <c r="G82" s="452" t="s">
        <v>665</v>
      </c>
      <c r="H82" s="452">
        <v>440.56</v>
      </c>
      <c r="I82" s="450" t="s">
        <v>666</v>
      </c>
      <c r="J82" s="451">
        <v>44972</v>
      </c>
      <c r="K82" s="450">
        <v>1676460489</v>
      </c>
      <c r="L82" s="450" t="s">
        <v>775</v>
      </c>
      <c r="M82" s="450" t="s">
        <v>609</v>
      </c>
      <c r="O82" s="450" t="s">
        <v>705</v>
      </c>
      <c r="P82" s="450" t="s">
        <v>706</v>
      </c>
      <c r="T82" s="450" t="s">
        <v>670</v>
      </c>
      <c r="U82" s="450" t="s">
        <v>671</v>
      </c>
      <c r="V82" s="450" t="s">
        <v>665</v>
      </c>
      <c r="W82" s="450" t="s">
        <v>672</v>
      </c>
      <c r="Y82" s="450">
        <v>8906136021</v>
      </c>
    </row>
    <row r="83" spans="1:25" x14ac:dyDescent="0.2">
      <c r="A83" s="451">
        <v>44972</v>
      </c>
      <c r="B83" s="450" t="s">
        <v>673</v>
      </c>
      <c r="C83" s="450" t="s">
        <v>673</v>
      </c>
      <c r="D83" s="450" t="s">
        <v>665</v>
      </c>
      <c r="E83" s="450" t="s">
        <v>674</v>
      </c>
      <c r="F83" s="452">
        <v>1.02</v>
      </c>
      <c r="G83" s="452" t="s">
        <v>665</v>
      </c>
      <c r="H83" s="452">
        <v>439.54</v>
      </c>
      <c r="I83" s="450" t="s">
        <v>8</v>
      </c>
      <c r="J83" s="451">
        <v>44972</v>
      </c>
      <c r="K83" s="450">
        <v>1676460489</v>
      </c>
      <c r="L83" s="450" t="s">
        <v>675</v>
      </c>
      <c r="M83" s="450" t="s">
        <v>676</v>
      </c>
      <c r="N83" s="450" t="s">
        <v>665</v>
      </c>
      <c r="O83" s="450" t="s">
        <v>677</v>
      </c>
      <c r="P83" s="450" t="s">
        <v>678</v>
      </c>
      <c r="V83" s="450" t="s">
        <v>665</v>
      </c>
      <c r="W83" s="450" t="s">
        <v>679</v>
      </c>
      <c r="Y83" s="450">
        <v>8906136022</v>
      </c>
    </row>
    <row r="84" spans="1:25" x14ac:dyDescent="0.2">
      <c r="A84" s="451">
        <v>44986</v>
      </c>
      <c r="B84" s="451" t="s">
        <v>662</v>
      </c>
      <c r="C84" s="450" t="s">
        <v>680</v>
      </c>
      <c r="D84" s="450" t="s">
        <v>582</v>
      </c>
      <c r="E84" s="450" t="s">
        <v>681</v>
      </c>
      <c r="F84" s="452">
        <v>700</v>
      </c>
      <c r="G84" s="452" t="s">
        <v>665</v>
      </c>
      <c r="H84" s="452">
        <v>238.54</v>
      </c>
      <c r="I84" s="450" t="s">
        <v>666</v>
      </c>
      <c r="J84" s="451">
        <v>44986</v>
      </c>
      <c r="K84" s="450">
        <v>1677665455</v>
      </c>
      <c r="L84" s="450" t="s">
        <v>682</v>
      </c>
      <c r="M84" s="450" t="s">
        <v>604</v>
      </c>
      <c r="N84" s="450" t="s">
        <v>582</v>
      </c>
      <c r="O84" s="450" t="s">
        <v>668</v>
      </c>
      <c r="P84" s="450" t="s">
        <v>669</v>
      </c>
      <c r="T84" s="450" t="s">
        <v>670</v>
      </c>
      <c r="U84" s="450" t="s">
        <v>671</v>
      </c>
      <c r="V84" s="450" t="s">
        <v>665</v>
      </c>
      <c r="W84" s="450" t="s">
        <v>672</v>
      </c>
      <c r="Y84" s="450">
        <v>9002516487</v>
      </c>
    </row>
    <row r="85" spans="1:25" x14ac:dyDescent="0.2">
      <c r="A85" s="451">
        <v>44986</v>
      </c>
      <c r="B85" s="450" t="s">
        <v>673</v>
      </c>
      <c r="C85" s="450" t="s">
        <v>673</v>
      </c>
      <c r="D85" s="450" t="s">
        <v>665</v>
      </c>
      <c r="E85" s="450" t="s">
        <v>674</v>
      </c>
      <c r="F85" s="452">
        <v>0.9</v>
      </c>
      <c r="G85" s="452" t="s">
        <v>665</v>
      </c>
      <c r="H85" s="452">
        <v>237.64</v>
      </c>
      <c r="I85" s="450" t="s">
        <v>8</v>
      </c>
      <c r="J85" s="451">
        <v>44986</v>
      </c>
      <c r="K85" s="450">
        <v>1677665455</v>
      </c>
      <c r="L85" s="450" t="s">
        <v>675</v>
      </c>
      <c r="M85" s="450" t="s">
        <v>676</v>
      </c>
      <c r="N85" s="450" t="s">
        <v>665</v>
      </c>
      <c r="O85" s="450" t="s">
        <v>677</v>
      </c>
      <c r="P85" s="450" t="s">
        <v>678</v>
      </c>
      <c r="V85" s="450" t="s">
        <v>665</v>
      </c>
      <c r="W85" s="450" t="s">
        <v>679</v>
      </c>
      <c r="Y85" s="450">
        <v>9002516488</v>
      </c>
    </row>
    <row r="86" spans="1:25" x14ac:dyDescent="0.2">
      <c r="A86" s="451">
        <v>44986</v>
      </c>
      <c r="B86" s="451" t="s">
        <v>683</v>
      </c>
      <c r="C86" s="450" t="s">
        <v>684</v>
      </c>
      <c r="D86" s="450" t="s">
        <v>665</v>
      </c>
      <c r="E86" s="450" t="s">
        <v>685</v>
      </c>
      <c r="F86" s="452">
        <v>175</v>
      </c>
      <c r="G86" s="452" t="s">
        <v>665</v>
      </c>
      <c r="H86" s="452">
        <v>62.64</v>
      </c>
      <c r="I86" s="450" t="s">
        <v>686</v>
      </c>
      <c r="J86" s="451">
        <v>44986</v>
      </c>
      <c r="K86" s="450">
        <v>1677665543</v>
      </c>
      <c r="L86" s="450" t="s">
        <v>687</v>
      </c>
      <c r="M86" s="450" t="s">
        <v>688</v>
      </c>
      <c r="N86" s="450" t="s">
        <v>665</v>
      </c>
      <c r="O86" s="450" t="s">
        <v>689</v>
      </c>
      <c r="P86" s="450" t="s">
        <v>690</v>
      </c>
      <c r="T86" s="450" t="s">
        <v>670</v>
      </c>
      <c r="U86" s="450" t="s">
        <v>671</v>
      </c>
      <c r="V86" s="450" t="s">
        <v>687</v>
      </c>
      <c r="W86" s="450" t="s">
        <v>691</v>
      </c>
      <c r="X86" s="450" t="s">
        <v>684</v>
      </c>
      <c r="Y86" s="450">
        <v>9002527295</v>
      </c>
    </row>
    <row r="87" spans="1:25" x14ac:dyDescent="0.2">
      <c r="A87" s="451">
        <v>44986</v>
      </c>
      <c r="B87" s="450" t="s">
        <v>673</v>
      </c>
      <c r="C87" s="450" t="s">
        <v>673</v>
      </c>
      <c r="D87" s="450" t="s">
        <v>665</v>
      </c>
      <c r="E87" s="450" t="s">
        <v>674</v>
      </c>
      <c r="F87" s="452">
        <v>0.9</v>
      </c>
      <c r="G87" s="452" t="s">
        <v>665</v>
      </c>
      <c r="H87" s="452">
        <v>61.74</v>
      </c>
      <c r="I87" s="450" t="s">
        <v>8</v>
      </c>
      <c r="J87" s="451">
        <v>44986</v>
      </c>
      <c r="K87" s="450">
        <v>1677665543</v>
      </c>
      <c r="L87" s="450" t="s">
        <v>675</v>
      </c>
      <c r="M87" s="450" t="s">
        <v>676</v>
      </c>
      <c r="N87" s="450" t="s">
        <v>665</v>
      </c>
      <c r="O87" s="450" t="s">
        <v>677</v>
      </c>
      <c r="P87" s="450" t="s">
        <v>678</v>
      </c>
      <c r="V87" s="450" t="s">
        <v>665</v>
      </c>
      <c r="W87" s="450" t="s">
        <v>679</v>
      </c>
      <c r="Y87" s="450">
        <v>9002527296</v>
      </c>
    </row>
    <row r="88" spans="1:25" x14ac:dyDescent="0.2">
      <c r="A88" s="451">
        <v>44991</v>
      </c>
      <c r="B88" s="451" t="s">
        <v>662</v>
      </c>
      <c r="C88" s="450" t="s">
        <v>799</v>
      </c>
      <c r="D88" s="450" t="s">
        <v>803</v>
      </c>
      <c r="E88" s="450" t="s">
        <v>800</v>
      </c>
      <c r="F88" s="452">
        <v>500</v>
      </c>
      <c r="G88" s="452" t="s">
        <v>665</v>
      </c>
      <c r="H88" s="452">
        <v>186.74</v>
      </c>
      <c r="I88" s="450" t="s">
        <v>666</v>
      </c>
      <c r="J88" s="451">
        <v>44991</v>
      </c>
      <c r="K88" s="450">
        <v>1678108994</v>
      </c>
      <c r="L88" s="450" t="s">
        <v>801</v>
      </c>
      <c r="M88" s="450" t="s">
        <v>802</v>
      </c>
      <c r="N88" s="450" t="s">
        <v>803</v>
      </c>
      <c r="O88" s="450" t="s">
        <v>677</v>
      </c>
      <c r="P88" s="450" t="s">
        <v>695</v>
      </c>
      <c r="T88" s="450" t="s">
        <v>670</v>
      </c>
      <c r="U88" s="450" t="s">
        <v>671</v>
      </c>
      <c r="V88" s="450" t="s">
        <v>665</v>
      </c>
      <c r="W88" s="450" t="s">
        <v>696</v>
      </c>
      <c r="Y88" s="450">
        <v>9042425715</v>
      </c>
    </row>
    <row r="89" spans="1:25" x14ac:dyDescent="0.2">
      <c r="A89" s="451">
        <v>44991</v>
      </c>
      <c r="B89" s="451" t="s">
        <v>683</v>
      </c>
      <c r="C89" s="450" t="s">
        <v>684</v>
      </c>
      <c r="D89" s="450" t="s">
        <v>665</v>
      </c>
      <c r="E89" s="450" t="s">
        <v>685</v>
      </c>
      <c r="F89" s="452">
        <v>125</v>
      </c>
      <c r="G89" s="452" t="s">
        <v>665</v>
      </c>
      <c r="H89" s="452">
        <v>61.74</v>
      </c>
      <c r="I89" s="450" t="s">
        <v>686</v>
      </c>
      <c r="J89" s="451">
        <v>44991</v>
      </c>
      <c r="K89" s="450">
        <v>1678109083</v>
      </c>
      <c r="L89" s="450" t="s">
        <v>687</v>
      </c>
      <c r="M89" s="450" t="s">
        <v>688</v>
      </c>
      <c r="N89" s="450" t="s">
        <v>665</v>
      </c>
      <c r="O89" s="450" t="s">
        <v>689</v>
      </c>
      <c r="P89" s="450" t="s">
        <v>690</v>
      </c>
      <c r="T89" s="450" t="s">
        <v>670</v>
      </c>
      <c r="U89" s="450" t="s">
        <v>671</v>
      </c>
      <c r="V89" s="450" t="s">
        <v>687</v>
      </c>
      <c r="W89" s="450" t="s">
        <v>691</v>
      </c>
      <c r="X89" s="450" t="s">
        <v>684</v>
      </c>
      <c r="Y89" s="450">
        <v>9042451249</v>
      </c>
    </row>
    <row r="90" spans="1:25" x14ac:dyDescent="0.2">
      <c r="A90" s="451">
        <v>44991</v>
      </c>
      <c r="B90" s="450" t="s">
        <v>673</v>
      </c>
      <c r="C90" s="450" t="s">
        <v>673</v>
      </c>
      <c r="D90" s="450" t="s">
        <v>665</v>
      </c>
      <c r="E90" s="450" t="s">
        <v>674</v>
      </c>
      <c r="F90" s="452">
        <v>0.9</v>
      </c>
      <c r="G90" s="452" t="s">
        <v>665</v>
      </c>
      <c r="H90" s="452">
        <v>60.84</v>
      </c>
      <c r="I90" s="450" t="s">
        <v>8</v>
      </c>
      <c r="J90" s="451">
        <v>44991</v>
      </c>
      <c r="K90" s="450">
        <v>1678109083</v>
      </c>
      <c r="L90" s="450" t="s">
        <v>675</v>
      </c>
      <c r="M90" s="450" t="s">
        <v>676</v>
      </c>
      <c r="N90" s="450" t="s">
        <v>665</v>
      </c>
      <c r="O90" s="450" t="s">
        <v>677</v>
      </c>
      <c r="P90" s="450" t="s">
        <v>678</v>
      </c>
      <c r="V90" s="450" t="s">
        <v>665</v>
      </c>
      <c r="W90" s="450" t="s">
        <v>679</v>
      </c>
      <c r="Y90" s="450">
        <v>9042451250</v>
      </c>
    </row>
    <row r="91" spans="1:25" x14ac:dyDescent="0.2">
      <c r="A91" s="451">
        <v>45000</v>
      </c>
      <c r="B91" s="451" t="s">
        <v>683</v>
      </c>
      <c r="C91" s="450" t="s">
        <v>684</v>
      </c>
      <c r="D91" s="450" t="s">
        <v>665</v>
      </c>
      <c r="E91" s="450" t="s">
        <v>685</v>
      </c>
      <c r="F91" s="452">
        <v>33.44</v>
      </c>
      <c r="G91" s="452" t="s">
        <v>665</v>
      </c>
      <c r="H91" s="452">
        <v>27.4</v>
      </c>
      <c r="I91" s="450" t="s">
        <v>686</v>
      </c>
      <c r="J91" s="451">
        <v>45000</v>
      </c>
      <c r="K91" s="450">
        <v>1678863471</v>
      </c>
      <c r="L91" s="450" t="s">
        <v>687</v>
      </c>
      <c r="M91" s="450" t="s">
        <v>688</v>
      </c>
      <c r="N91" s="450" t="s">
        <v>665</v>
      </c>
      <c r="O91" s="450" t="s">
        <v>689</v>
      </c>
      <c r="P91" s="450" t="s">
        <v>690</v>
      </c>
      <c r="T91" s="450" t="s">
        <v>670</v>
      </c>
      <c r="U91" s="450" t="s">
        <v>671</v>
      </c>
      <c r="V91" s="450" t="s">
        <v>687</v>
      </c>
      <c r="W91" s="450" t="s">
        <v>691</v>
      </c>
      <c r="X91" s="450" t="s">
        <v>832</v>
      </c>
      <c r="Y91" s="450">
        <v>9102632365</v>
      </c>
    </row>
    <row r="92" spans="1:25" x14ac:dyDescent="0.2">
      <c r="A92" s="451">
        <v>45000</v>
      </c>
      <c r="B92" s="450" t="s">
        <v>673</v>
      </c>
      <c r="C92" s="450" t="s">
        <v>673</v>
      </c>
      <c r="D92" s="450" t="s">
        <v>665</v>
      </c>
      <c r="E92" s="450" t="s">
        <v>674</v>
      </c>
      <c r="F92" s="452">
        <v>0.9</v>
      </c>
      <c r="G92" s="452" t="s">
        <v>665</v>
      </c>
      <c r="H92" s="452">
        <v>26.5</v>
      </c>
      <c r="I92" s="450" t="s">
        <v>8</v>
      </c>
      <c r="J92" s="451">
        <v>45000</v>
      </c>
      <c r="K92" s="450">
        <v>1678863471</v>
      </c>
      <c r="L92" s="450" t="s">
        <v>675</v>
      </c>
      <c r="M92" s="450" t="s">
        <v>676</v>
      </c>
      <c r="N92" s="450" t="s">
        <v>665</v>
      </c>
      <c r="O92" s="450" t="s">
        <v>677</v>
      </c>
      <c r="P92" s="450" t="s">
        <v>678</v>
      </c>
      <c r="V92" s="450" t="s">
        <v>665</v>
      </c>
      <c r="W92" s="450" t="s">
        <v>679</v>
      </c>
      <c r="Y92" s="450">
        <v>9102632366</v>
      </c>
    </row>
    <row r="93" spans="1:25" x14ac:dyDescent="0.2">
      <c r="A93" s="451">
        <v>45016</v>
      </c>
      <c r="B93" s="451" t="s">
        <v>662</v>
      </c>
      <c r="C93" s="450" t="s">
        <v>799</v>
      </c>
      <c r="D93" s="450" t="s">
        <v>803</v>
      </c>
      <c r="E93" s="450" t="s">
        <v>800</v>
      </c>
      <c r="F93" s="452">
        <v>500</v>
      </c>
      <c r="G93" s="452" t="s">
        <v>665</v>
      </c>
      <c r="H93" s="452">
        <v>151.5</v>
      </c>
      <c r="I93" s="450" t="s">
        <v>666</v>
      </c>
      <c r="J93" s="451">
        <v>45016</v>
      </c>
      <c r="K93" s="450">
        <v>1680261309</v>
      </c>
      <c r="L93" s="450" t="s">
        <v>801</v>
      </c>
      <c r="M93" s="450" t="s">
        <v>802</v>
      </c>
      <c r="N93" s="450" t="s">
        <v>803</v>
      </c>
      <c r="O93" s="450" t="s">
        <v>677</v>
      </c>
      <c r="P93" s="450" t="s">
        <v>695</v>
      </c>
      <c r="T93" s="450" t="s">
        <v>670</v>
      </c>
      <c r="U93" s="450" t="s">
        <v>671</v>
      </c>
      <c r="V93" s="450" t="s">
        <v>665</v>
      </c>
      <c r="W93" s="450" t="s">
        <v>696</v>
      </c>
      <c r="Y93" s="450">
        <v>9219316515</v>
      </c>
    </row>
    <row r="94" spans="1:25" x14ac:dyDescent="0.2">
      <c r="A94" s="451">
        <v>45016</v>
      </c>
      <c r="B94" s="451" t="s">
        <v>683</v>
      </c>
      <c r="C94" s="450" t="s">
        <v>684</v>
      </c>
      <c r="D94" s="450" t="s">
        <v>665</v>
      </c>
      <c r="E94" s="450" t="s">
        <v>685</v>
      </c>
      <c r="F94" s="452">
        <v>125</v>
      </c>
      <c r="G94" s="452" t="s">
        <v>665</v>
      </c>
      <c r="H94" s="452">
        <v>26.5</v>
      </c>
      <c r="I94" s="450" t="s">
        <v>686</v>
      </c>
      <c r="J94" s="451">
        <v>45016</v>
      </c>
      <c r="K94" s="450">
        <v>1680261405</v>
      </c>
      <c r="L94" s="450" t="s">
        <v>687</v>
      </c>
      <c r="M94" s="450" t="s">
        <v>688</v>
      </c>
      <c r="N94" s="450" t="s">
        <v>665</v>
      </c>
      <c r="O94" s="450" t="s">
        <v>689</v>
      </c>
      <c r="P94" s="450" t="s">
        <v>690</v>
      </c>
      <c r="T94" s="450" t="s">
        <v>670</v>
      </c>
      <c r="U94" s="450" t="s">
        <v>671</v>
      </c>
      <c r="V94" s="450" t="s">
        <v>687</v>
      </c>
      <c r="W94" s="450" t="s">
        <v>691</v>
      </c>
      <c r="X94" s="450" t="s">
        <v>684</v>
      </c>
      <c r="Y94" s="450">
        <v>9219339713</v>
      </c>
    </row>
    <row r="95" spans="1:25" x14ac:dyDescent="0.2">
      <c r="A95" s="451">
        <v>45016</v>
      </c>
      <c r="B95" s="450" t="s">
        <v>673</v>
      </c>
      <c r="C95" s="450" t="s">
        <v>673</v>
      </c>
      <c r="D95" s="450" t="s">
        <v>665</v>
      </c>
      <c r="E95" s="450" t="s">
        <v>674</v>
      </c>
      <c r="F95" s="452">
        <v>0.9</v>
      </c>
      <c r="G95" s="452" t="s">
        <v>665</v>
      </c>
      <c r="H95" s="452">
        <v>25.6</v>
      </c>
      <c r="I95" s="450" t="s">
        <v>8</v>
      </c>
      <c r="J95" s="451">
        <v>45016</v>
      </c>
      <c r="K95" s="450">
        <v>1680261405</v>
      </c>
      <c r="L95" s="450" t="s">
        <v>675</v>
      </c>
      <c r="M95" s="450" t="s">
        <v>676</v>
      </c>
      <c r="N95" s="450" t="s">
        <v>665</v>
      </c>
      <c r="O95" s="450" t="s">
        <v>677</v>
      </c>
      <c r="P95" s="450" t="s">
        <v>678</v>
      </c>
      <c r="V95" s="450" t="s">
        <v>665</v>
      </c>
      <c r="W95" s="450" t="s">
        <v>679</v>
      </c>
      <c r="Y95" s="450">
        <v>9219339714</v>
      </c>
    </row>
    <row r="96" spans="1:25" x14ac:dyDescent="0.2">
      <c r="A96" s="451">
        <v>45019</v>
      </c>
      <c r="B96" s="451" t="s">
        <v>662</v>
      </c>
      <c r="C96" s="450" t="s">
        <v>833</v>
      </c>
      <c r="D96" s="450" t="s">
        <v>837</v>
      </c>
      <c r="E96" s="450" t="s">
        <v>834</v>
      </c>
      <c r="F96" s="452">
        <v>1500</v>
      </c>
      <c r="G96" s="452" t="s">
        <v>665</v>
      </c>
      <c r="H96" s="452">
        <v>25.6</v>
      </c>
      <c r="I96" s="450" t="s">
        <v>666</v>
      </c>
      <c r="J96" s="451">
        <v>45019</v>
      </c>
      <c r="K96" s="450">
        <v>1680526201</v>
      </c>
      <c r="L96" s="450" t="s">
        <v>835</v>
      </c>
      <c r="M96" s="450" t="s">
        <v>836</v>
      </c>
      <c r="N96" s="450" t="s">
        <v>837</v>
      </c>
      <c r="O96" s="450" t="s">
        <v>677</v>
      </c>
      <c r="P96" s="450" t="s">
        <v>695</v>
      </c>
      <c r="T96" s="450" t="s">
        <v>670</v>
      </c>
      <c r="U96" s="450" t="s">
        <v>671</v>
      </c>
      <c r="V96" s="450" t="s">
        <v>665</v>
      </c>
      <c r="W96" s="450" t="s">
        <v>696</v>
      </c>
      <c r="Y96" s="450">
        <v>9242888223</v>
      </c>
    </row>
    <row r="97" spans="1:25" x14ac:dyDescent="0.2">
      <c r="A97" s="451">
        <v>45021</v>
      </c>
      <c r="B97" s="450" t="s">
        <v>772</v>
      </c>
      <c r="C97" s="450" t="s">
        <v>838</v>
      </c>
      <c r="E97" s="450" t="s">
        <v>774</v>
      </c>
      <c r="F97" s="452">
        <v>1460</v>
      </c>
      <c r="G97" s="452" t="s">
        <v>665</v>
      </c>
      <c r="H97" s="452">
        <v>25.6</v>
      </c>
      <c r="I97" s="450" t="s">
        <v>666</v>
      </c>
      <c r="J97" s="451">
        <v>45020</v>
      </c>
      <c r="K97" s="450">
        <v>1680617981</v>
      </c>
      <c r="L97" s="450" t="s">
        <v>775</v>
      </c>
      <c r="M97" s="450" t="s">
        <v>609</v>
      </c>
      <c r="O97" s="450" t="s">
        <v>705</v>
      </c>
      <c r="P97" s="450" t="s">
        <v>706</v>
      </c>
      <c r="T97" s="450" t="s">
        <v>670</v>
      </c>
      <c r="U97" s="450" t="s">
        <v>671</v>
      </c>
      <c r="V97" s="450" t="s">
        <v>665</v>
      </c>
      <c r="W97" s="450" t="s">
        <v>672</v>
      </c>
      <c r="Y97" s="450">
        <v>9252948292</v>
      </c>
    </row>
    <row r="98" spans="1:25" x14ac:dyDescent="0.2">
      <c r="A98" s="451">
        <v>45021</v>
      </c>
      <c r="B98" s="450" t="s">
        <v>673</v>
      </c>
      <c r="C98" s="450" t="s">
        <v>673</v>
      </c>
      <c r="D98" s="450" t="s">
        <v>665</v>
      </c>
      <c r="E98" s="450" t="s">
        <v>674</v>
      </c>
      <c r="F98" s="452">
        <v>1.02</v>
      </c>
      <c r="G98" s="452" t="s">
        <v>665</v>
      </c>
      <c r="H98" s="452">
        <v>24.58</v>
      </c>
      <c r="I98" s="450" t="s">
        <v>8</v>
      </c>
      <c r="J98" s="451">
        <v>45021</v>
      </c>
      <c r="K98" s="450">
        <v>1680617981</v>
      </c>
      <c r="L98" s="450" t="s">
        <v>675</v>
      </c>
      <c r="M98" s="450" t="s">
        <v>676</v>
      </c>
      <c r="N98" s="450" t="s">
        <v>665</v>
      </c>
      <c r="O98" s="450" t="s">
        <v>677</v>
      </c>
      <c r="P98" s="450" t="s">
        <v>678</v>
      </c>
      <c r="V98" s="450" t="s">
        <v>665</v>
      </c>
      <c r="W98" s="450" t="s">
        <v>679</v>
      </c>
      <c r="Y98" s="450">
        <v>9252948293</v>
      </c>
    </row>
    <row r="99" spans="1:25" x14ac:dyDescent="0.2">
      <c r="A99" s="451">
        <v>45047</v>
      </c>
      <c r="B99" s="451" t="s">
        <v>662</v>
      </c>
      <c r="C99" s="450" t="s">
        <v>799</v>
      </c>
      <c r="D99" s="450" t="s">
        <v>803</v>
      </c>
      <c r="E99" s="450" t="s">
        <v>800</v>
      </c>
      <c r="F99" s="452">
        <v>500</v>
      </c>
      <c r="G99" s="452" t="s">
        <v>665</v>
      </c>
      <c r="H99" s="452">
        <v>149.58000000000001</v>
      </c>
      <c r="I99" s="450" t="s">
        <v>666</v>
      </c>
      <c r="J99" s="451">
        <v>45047</v>
      </c>
      <c r="K99" s="450">
        <v>1682926214</v>
      </c>
      <c r="L99" s="450" t="s">
        <v>801</v>
      </c>
      <c r="M99" s="450" t="s">
        <v>802</v>
      </c>
      <c r="N99" s="450" t="s">
        <v>803</v>
      </c>
      <c r="O99" s="450" t="s">
        <v>677</v>
      </c>
      <c r="P99" s="450" t="s">
        <v>695</v>
      </c>
      <c r="T99" s="450" t="s">
        <v>670</v>
      </c>
      <c r="U99" s="450" t="s">
        <v>671</v>
      </c>
      <c r="V99" s="450" t="s">
        <v>665</v>
      </c>
      <c r="W99" s="450" t="s">
        <v>696</v>
      </c>
      <c r="Y99" s="450">
        <v>9441228816</v>
      </c>
    </row>
    <row r="100" spans="1:25" x14ac:dyDescent="0.2">
      <c r="A100" s="451">
        <v>45047</v>
      </c>
      <c r="B100" s="451" t="s">
        <v>683</v>
      </c>
      <c r="C100" s="450" t="s">
        <v>684</v>
      </c>
      <c r="D100" s="450" t="s">
        <v>665</v>
      </c>
      <c r="E100" s="450" t="s">
        <v>685</v>
      </c>
      <c r="F100" s="452">
        <v>125</v>
      </c>
      <c r="G100" s="452" t="s">
        <v>665</v>
      </c>
      <c r="H100" s="452">
        <v>24.58</v>
      </c>
      <c r="I100" s="450" t="s">
        <v>686</v>
      </c>
      <c r="J100" s="451">
        <v>45047</v>
      </c>
      <c r="K100" s="450">
        <v>1682926288</v>
      </c>
      <c r="L100" s="450" t="s">
        <v>687</v>
      </c>
      <c r="M100" s="450" t="s">
        <v>688</v>
      </c>
      <c r="N100" s="450" t="s">
        <v>665</v>
      </c>
      <c r="O100" s="450" t="s">
        <v>689</v>
      </c>
      <c r="P100" s="450" t="s">
        <v>690</v>
      </c>
      <c r="T100" s="450" t="s">
        <v>670</v>
      </c>
      <c r="U100" s="450" t="s">
        <v>671</v>
      </c>
      <c r="V100" s="450" t="s">
        <v>687</v>
      </c>
      <c r="W100" s="450" t="s">
        <v>691</v>
      </c>
      <c r="X100" s="450" t="s">
        <v>684</v>
      </c>
      <c r="Y100" s="450">
        <v>9441237816</v>
      </c>
    </row>
    <row r="101" spans="1:25" x14ac:dyDescent="0.2">
      <c r="A101" s="451">
        <v>45047</v>
      </c>
      <c r="B101" s="450" t="s">
        <v>673</v>
      </c>
      <c r="C101" s="450" t="s">
        <v>673</v>
      </c>
      <c r="D101" s="450" t="s">
        <v>665</v>
      </c>
      <c r="E101" s="450" t="s">
        <v>674</v>
      </c>
      <c r="F101" s="452">
        <v>1</v>
      </c>
      <c r="G101" s="452" t="s">
        <v>665</v>
      </c>
      <c r="H101" s="452">
        <v>23.58</v>
      </c>
      <c r="I101" s="450" t="s">
        <v>8</v>
      </c>
      <c r="J101" s="451">
        <v>45047</v>
      </c>
      <c r="K101" s="450">
        <v>1682926288</v>
      </c>
      <c r="L101" s="450" t="s">
        <v>675</v>
      </c>
      <c r="M101" s="450" t="s">
        <v>676</v>
      </c>
      <c r="N101" s="450" t="s">
        <v>665</v>
      </c>
      <c r="O101" s="450" t="s">
        <v>677</v>
      </c>
      <c r="P101" s="450" t="s">
        <v>678</v>
      </c>
      <c r="V101" s="450" t="s">
        <v>665</v>
      </c>
      <c r="W101" s="450" t="s">
        <v>679</v>
      </c>
      <c r="Y101" s="450">
        <v>9441237817</v>
      </c>
    </row>
    <row r="102" spans="1:25" x14ac:dyDescent="0.2">
      <c r="A102" s="451">
        <v>45060</v>
      </c>
      <c r="B102" s="451" t="s">
        <v>711</v>
      </c>
      <c r="C102" s="450" t="s">
        <v>839</v>
      </c>
      <c r="E102" s="450" t="s">
        <v>713</v>
      </c>
      <c r="F102" s="452">
        <v>289.45999999999998</v>
      </c>
      <c r="G102" s="452" t="s">
        <v>665</v>
      </c>
      <c r="H102" s="452">
        <v>24.12</v>
      </c>
      <c r="I102" s="450" t="s">
        <v>714</v>
      </c>
      <c r="J102" s="451">
        <v>45060</v>
      </c>
      <c r="K102" s="450">
        <v>-2143711389</v>
      </c>
      <c r="L102" s="450" t="s">
        <v>715</v>
      </c>
      <c r="M102" s="450" t="s">
        <v>716</v>
      </c>
      <c r="O102" s="450" t="s">
        <v>677</v>
      </c>
      <c r="P102" s="450" t="s">
        <v>778</v>
      </c>
      <c r="T102" s="450" t="s">
        <v>670</v>
      </c>
      <c r="U102" s="450" t="s">
        <v>671</v>
      </c>
      <c r="V102" s="450" t="s">
        <v>665</v>
      </c>
      <c r="W102" s="450" t="s">
        <v>717</v>
      </c>
      <c r="Y102" s="450">
        <v>9544365643</v>
      </c>
    </row>
    <row r="103" spans="1:25" x14ac:dyDescent="0.2">
      <c r="A103" s="451">
        <v>45071</v>
      </c>
      <c r="B103" s="450" t="s">
        <v>772</v>
      </c>
      <c r="C103" s="450" t="s">
        <v>840</v>
      </c>
      <c r="E103" s="450" t="s">
        <v>774</v>
      </c>
      <c r="F103" s="452">
        <v>540</v>
      </c>
      <c r="G103" s="452" t="s">
        <v>665</v>
      </c>
      <c r="H103" s="452">
        <v>34.119999999999997</v>
      </c>
      <c r="I103" s="450" t="s">
        <v>666</v>
      </c>
      <c r="J103" s="451">
        <v>45070</v>
      </c>
      <c r="K103" s="450">
        <v>1684935560</v>
      </c>
      <c r="L103" s="450" t="s">
        <v>775</v>
      </c>
      <c r="M103" s="450" t="s">
        <v>609</v>
      </c>
      <c r="O103" s="450" t="s">
        <v>705</v>
      </c>
      <c r="P103" s="450" t="s">
        <v>706</v>
      </c>
      <c r="T103" s="450" t="s">
        <v>670</v>
      </c>
      <c r="U103" s="450" t="s">
        <v>671</v>
      </c>
      <c r="V103" s="450" t="s">
        <v>665</v>
      </c>
      <c r="W103" s="450" t="s">
        <v>672</v>
      </c>
      <c r="Y103" s="450">
        <v>9615411461</v>
      </c>
    </row>
    <row r="104" spans="1:25" x14ac:dyDescent="0.2">
      <c r="A104" s="451">
        <v>45071</v>
      </c>
      <c r="B104" s="450" t="s">
        <v>673</v>
      </c>
      <c r="C104" s="450" t="s">
        <v>673</v>
      </c>
      <c r="D104" s="450" t="s">
        <v>665</v>
      </c>
      <c r="E104" s="450" t="s">
        <v>674</v>
      </c>
      <c r="F104" s="452">
        <v>1</v>
      </c>
      <c r="G104" s="452" t="s">
        <v>665</v>
      </c>
      <c r="H104" s="452">
        <v>33.119999999999997</v>
      </c>
      <c r="I104" s="450" t="s">
        <v>8</v>
      </c>
      <c r="J104" s="451">
        <v>45071</v>
      </c>
      <c r="K104" s="450">
        <v>1684935560</v>
      </c>
      <c r="L104" s="450" t="s">
        <v>675</v>
      </c>
      <c r="M104" s="450" t="s">
        <v>676</v>
      </c>
      <c r="N104" s="450" t="s">
        <v>665</v>
      </c>
      <c r="O104" s="450" t="s">
        <v>677</v>
      </c>
      <c r="P104" s="450" t="s">
        <v>678</v>
      </c>
      <c r="V104" s="450" t="s">
        <v>665</v>
      </c>
      <c r="W104" s="450" t="s">
        <v>679</v>
      </c>
      <c r="Y104" s="450">
        <v>9615411462</v>
      </c>
    </row>
    <row r="105" spans="1:25" x14ac:dyDescent="0.2">
      <c r="A105" s="451">
        <v>45071</v>
      </c>
      <c r="B105" s="450" t="s">
        <v>772</v>
      </c>
      <c r="C105" s="450" t="s">
        <v>841</v>
      </c>
      <c r="E105" s="450" t="s">
        <v>774</v>
      </c>
      <c r="F105" s="452">
        <v>9.0299999999999994</v>
      </c>
      <c r="G105" s="452" t="s">
        <v>665</v>
      </c>
      <c r="H105" s="452">
        <v>24.09</v>
      </c>
      <c r="I105" s="450" t="s">
        <v>666</v>
      </c>
      <c r="J105" s="451">
        <v>45071</v>
      </c>
      <c r="K105" s="450">
        <v>1684936826</v>
      </c>
      <c r="L105" s="450" t="s">
        <v>775</v>
      </c>
      <c r="M105" s="450" t="s">
        <v>609</v>
      </c>
      <c r="O105" s="450" t="s">
        <v>705</v>
      </c>
      <c r="P105" s="450" t="s">
        <v>706</v>
      </c>
      <c r="T105" s="450" t="s">
        <v>670</v>
      </c>
      <c r="U105" s="450" t="s">
        <v>671</v>
      </c>
      <c r="V105" s="450" t="s">
        <v>665</v>
      </c>
      <c r="W105" s="450" t="s">
        <v>672</v>
      </c>
      <c r="Y105" s="450">
        <v>9617200447</v>
      </c>
    </row>
    <row r="106" spans="1:25" x14ac:dyDescent="0.2">
      <c r="A106" s="451">
        <v>45071</v>
      </c>
      <c r="B106" s="450" t="s">
        <v>673</v>
      </c>
      <c r="C106" s="450" t="s">
        <v>673</v>
      </c>
      <c r="D106" s="450" t="s">
        <v>665</v>
      </c>
      <c r="E106" s="450" t="s">
        <v>674</v>
      </c>
      <c r="F106" s="452">
        <v>1</v>
      </c>
      <c r="G106" s="452" t="s">
        <v>665</v>
      </c>
      <c r="H106" s="452">
        <v>23.09</v>
      </c>
      <c r="I106" s="450" t="s">
        <v>8</v>
      </c>
      <c r="J106" s="451">
        <v>45071</v>
      </c>
      <c r="K106" s="450">
        <v>1684936826</v>
      </c>
      <c r="L106" s="450" t="s">
        <v>675</v>
      </c>
      <c r="M106" s="450" t="s">
        <v>676</v>
      </c>
      <c r="N106" s="450" t="s">
        <v>665</v>
      </c>
      <c r="O106" s="450" t="s">
        <v>677</v>
      </c>
      <c r="P106" s="450" t="s">
        <v>678</v>
      </c>
      <c r="V106" s="450" t="s">
        <v>665</v>
      </c>
      <c r="W106" s="450" t="s">
        <v>679</v>
      </c>
      <c r="Y106" s="450">
        <v>9617200448</v>
      </c>
    </row>
    <row r="107" spans="1:25" x14ac:dyDescent="0.2">
      <c r="A107" s="451">
        <v>45077</v>
      </c>
      <c r="B107" s="451" t="s">
        <v>662</v>
      </c>
      <c r="C107" s="450" t="s">
        <v>799</v>
      </c>
      <c r="D107" s="450" t="s">
        <v>803</v>
      </c>
      <c r="E107" s="450" t="s">
        <v>800</v>
      </c>
      <c r="F107" s="452">
        <v>500</v>
      </c>
      <c r="G107" s="452" t="s">
        <v>665</v>
      </c>
      <c r="H107" s="452">
        <v>148.09</v>
      </c>
      <c r="I107" s="450" t="s">
        <v>666</v>
      </c>
      <c r="J107" s="451">
        <v>45077</v>
      </c>
      <c r="K107" s="450">
        <v>1685535241</v>
      </c>
      <c r="L107" s="450" t="s">
        <v>801</v>
      </c>
      <c r="M107" s="450" t="s">
        <v>802</v>
      </c>
      <c r="N107" s="450" t="s">
        <v>803</v>
      </c>
      <c r="O107" s="450" t="s">
        <v>677</v>
      </c>
      <c r="P107" s="450" t="s">
        <v>695</v>
      </c>
      <c r="T107" s="450" t="s">
        <v>670</v>
      </c>
      <c r="U107" s="450" t="s">
        <v>671</v>
      </c>
      <c r="V107" s="450" t="s">
        <v>665</v>
      </c>
      <c r="W107" s="450" t="s">
        <v>696</v>
      </c>
      <c r="Y107" s="450">
        <v>9666524333</v>
      </c>
    </row>
    <row r="108" spans="1:25" x14ac:dyDescent="0.2">
      <c r="A108" s="451">
        <v>45077</v>
      </c>
      <c r="B108" s="451" t="s">
        <v>683</v>
      </c>
      <c r="C108" s="450" t="s">
        <v>684</v>
      </c>
      <c r="D108" s="450" t="s">
        <v>665</v>
      </c>
      <c r="E108" s="450" t="s">
        <v>685</v>
      </c>
      <c r="F108" s="452">
        <v>125</v>
      </c>
      <c r="G108" s="452" t="s">
        <v>665</v>
      </c>
      <c r="H108" s="452">
        <v>23.09</v>
      </c>
      <c r="I108" s="450" t="s">
        <v>686</v>
      </c>
      <c r="J108" s="451">
        <v>45077</v>
      </c>
      <c r="K108" s="450">
        <v>1685535369</v>
      </c>
      <c r="L108" s="450" t="s">
        <v>687</v>
      </c>
      <c r="M108" s="450" t="s">
        <v>688</v>
      </c>
      <c r="N108" s="450" t="s">
        <v>665</v>
      </c>
      <c r="O108" s="450" t="s">
        <v>689</v>
      </c>
      <c r="P108" s="450" t="s">
        <v>690</v>
      </c>
      <c r="T108" s="450" t="s">
        <v>670</v>
      </c>
      <c r="U108" s="450" t="s">
        <v>671</v>
      </c>
      <c r="V108" s="450" t="s">
        <v>687</v>
      </c>
      <c r="W108" s="450" t="s">
        <v>691</v>
      </c>
      <c r="X108" s="450" t="s">
        <v>684</v>
      </c>
      <c r="Y108" s="450">
        <v>9666570455</v>
      </c>
    </row>
    <row r="109" spans="1:25" x14ac:dyDescent="0.2">
      <c r="A109" s="451">
        <v>45077</v>
      </c>
      <c r="B109" s="450" t="s">
        <v>673</v>
      </c>
      <c r="C109" s="450" t="s">
        <v>673</v>
      </c>
      <c r="D109" s="450" t="s">
        <v>665</v>
      </c>
      <c r="E109" s="450" t="s">
        <v>674</v>
      </c>
      <c r="F109" s="452">
        <v>1</v>
      </c>
      <c r="G109" s="452" t="s">
        <v>665</v>
      </c>
      <c r="H109" s="452">
        <v>22.09</v>
      </c>
      <c r="I109" s="450" t="s">
        <v>8</v>
      </c>
      <c r="J109" s="451">
        <v>45077</v>
      </c>
      <c r="K109" s="450">
        <v>1685535369</v>
      </c>
      <c r="L109" s="450" t="s">
        <v>675</v>
      </c>
      <c r="M109" s="450" t="s">
        <v>676</v>
      </c>
      <c r="N109" s="450" t="s">
        <v>665</v>
      </c>
      <c r="O109" s="450" t="s">
        <v>677</v>
      </c>
      <c r="P109" s="450" t="s">
        <v>678</v>
      </c>
      <c r="V109" s="450" t="s">
        <v>665</v>
      </c>
      <c r="W109" s="450" t="s">
        <v>679</v>
      </c>
      <c r="Y109" s="450">
        <v>9666570456</v>
      </c>
    </row>
    <row r="110" spans="1:25" x14ac:dyDescent="0.2">
      <c r="A110" s="451">
        <v>45097</v>
      </c>
      <c r="B110" s="451" t="s">
        <v>711</v>
      </c>
      <c r="C110" s="450" t="s">
        <v>842</v>
      </c>
      <c r="E110" s="450" t="s">
        <v>713</v>
      </c>
      <c r="F110" s="452">
        <v>322.72000000000003</v>
      </c>
      <c r="G110" s="452" t="s">
        <v>665</v>
      </c>
      <c r="H110" s="452">
        <v>24.37</v>
      </c>
      <c r="I110" s="450" t="s">
        <v>714</v>
      </c>
      <c r="J110" s="451">
        <v>45097</v>
      </c>
      <c r="K110" s="450">
        <v>587896679</v>
      </c>
      <c r="L110" s="450" t="s">
        <v>715</v>
      </c>
      <c r="M110" s="450" t="s">
        <v>716</v>
      </c>
      <c r="O110" s="450" t="s">
        <v>677</v>
      </c>
      <c r="P110" s="450" t="s">
        <v>778</v>
      </c>
      <c r="T110" s="450" t="s">
        <v>670</v>
      </c>
      <c r="U110" s="450" t="s">
        <v>671</v>
      </c>
      <c r="V110" s="450" t="s">
        <v>665</v>
      </c>
      <c r="W110" s="450" t="s">
        <v>717</v>
      </c>
      <c r="X110" s="450" t="s">
        <v>843</v>
      </c>
      <c r="Y110" s="450">
        <v>9818785313</v>
      </c>
    </row>
    <row r="111" spans="1:25" x14ac:dyDescent="0.2">
      <c r="A111" s="451">
        <v>45100</v>
      </c>
      <c r="B111" s="450" t="s">
        <v>772</v>
      </c>
      <c r="C111" s="450" t="s">
        <v>844</v>
      </c>
      <c r="E111" s="450" t="s">
        <v>774</v>
      </c>
      <c r="F111" s="452">
        <v>540</v>
      </c>
      <c r="G111" s="452" t="s">
        <v>665</v>
      </c>
      <c r="H111" s="452">
        <v>34.369999999999997</v>
      </c>
      <c r="I111" s="450" t="s">
        <v>666</v>
      </c>
      <c r="J111" s="451">
        <v>45100</v>
      </c>
      <c r="K111" s="450">
        <v>1687500739</v>
      </c>
      <c r="L111" s="450" t="s">
        <v>775</v>
      </c>
      <c r="M111" s="450" t="s">
        <v>609</v>
      </c>
      <c r="O111" s="450" t="s">
        <v>705</v>
      </c>
      <c r="P111" s="450" t="s">
        <v>706</v>
      </c>
      <c r="T111" s="450" t="s">
        <v>670</v>
      </c>
      <c r="U111" s="450" t="s">
        <v>671</v>
      </c>
      <c r="V111" s="450" t="s">
        <v>665</v>
      </c>
      <c r="W111" s="450" t="s">
        <v>672</v>
      </c>
      <c r="Y111" s="450">
        <v>9839016503</v>
      </c>
    </row>
    <row r="112" spans="1:25" x14ac:dyDescent="0.2">
      <c r="A112" s="451">
        <v>45100</v>
      </c>
      <c r="B112" s="450" t="s">
        <v>673</v>
      </c>
      <c r="C112" s="450" t="s">
        <v>673</v>
      </c>
      <c r="D112" s="450" t="s">
        <v>665</v>
      </c>
      <c r="E112" s="450" t="s">
        <v>674</v>
      </c>
      <c r="F112" s="452">
        <v>1</v>
      </c>
      <c r="G112" s="452" t="s">
        <v>665</v>
      </c>
      <c r="H112" s="452">
        <v>33.369999999999997</v>
      </c>
      <c r="I112" s="450" t="s">
        <v>8</v>
      </c>
      <c r="J112" s="451">
        <v>45100</v>
      </c>
      <c r="K112" s="450">
        <v>1687500739</v>
      </c>
      <c r="L112" s="450" t="s">
        <v>675</v>
      </c>
      <c r="M112" s="450" t="s">
        <v>676</v>
      </c>
      <c r="N112" s="450" t="s">
        <v>665</v>
      </c>
      <c r="O112" s="450" t="s">
        <v>677</v>
      </c>
      <c r="P112" s="450" t="s">
        <v>678</v>
      </c>
      <c r="V112" s="450" t="s">
        <v>665</v>
      </c>
      <c r="W112" s="450" t="s">
        <v>679</v>
      </c>
      <c r="Y112" s="450">
        <v>9839016504</v>
      </c>
    </row>
    <row r="113" spans="1:25" x14ac:dyDescent="0.2">
      <c r="A113" s="451">
        <v>45107</v>
      </c>
      <c r="B113" s="451" t="s">
        <v>662</v>
      </c>
      <c r="C113" s="450" t="s">
        <v>799</v>
      </c>
      <c r="D113" s="450" t="s">
        <v>803</v>
      </c>
      <c r="E113" s="450" t="s">
        <v>800</v>
      </c>
      <c r="F113" s="452">
        <v>500</v>
      </c>
      <c r="G113" s="452" t="s">
        <v>665</v>
      </c>
      <c r="H113" s="452">
        <v>158.37</v>
      </c>
      <c r="I113" s="450" t="s">
        <v>666</v>
      </c>
      <c r="J113" s="451">
        <v>45107</v>
      </c>
      <c r="K113" s="450">
        <v>1688124654</v>
      </c>
      <c r="L113" s="450" t="s">
        <v>801</v>
      </c>
      <c r="M113" s="450" t="s">
        <v>802</v>
      </c>
      <c r="N113" s="450" t="s">
        <v>803</v>
      </c>
      <c r="O113" s="450" t="s">
        <v>677</v>
      </c>
      <c r="P113" s="450" t="s">
        <v>778</v>
      </c>
      <c r="T113" s="450" t="s">
        <v>670</v>
      </c>
      <c r="U113" s="450" t="s">
        <v>671</v>
      </c>
      <c r="V113" s="450" t="s">
        <v>665</v>
      </c>
      <c r="W113" s="450" t="s">
        <v>696</v>
      </c>
      <c r="Y113" s="450">
        <v>9896446177</v>
      </c>
    </row>
    <row r="114" spans="1:25" x14ac:dyDescent="0.2">
      <c r="A114" s="451">
        <v>45107</v>
      </c>
      <c r="B114" s="451" t="s">
        <v>683</v>
      </c>
      <c r="C114" s="450" t="s">
        <v>684</v>
      </c>
      <c r="D114" s="450" t="s">
        <v>665</v>
      </c>
      <c r="E114" s="450" t="s">
        <v>845</v>
      </c>
      <c r="F114" s="452">
        <v>125</v>
      </c>
      <c r="G114" s="452" t="s">
        <v>665</v>
      </c>
      <c r="H114" s="452">
        <v>33.369999999999997</v>
      </c>
      <c r="I114" s="450" t="s">
        <v>686</v>
      </c>
      <c r="J114" s="451">
        <v>45107</v>
      </c>
      <c r="K114" s="450">
        <v>1688124734</v>
      </c>
      <c r="L114" s="450" t="s">
        <v>687</v>
      </c>
      <c r="M114" s="450" t="s">
        <v>846</v>
      </c>
      <c r="N114" s="450" t="s">
        <v>665</v>
      </c>
      <c r="O114" s="450" t="s">
        <v>689</v>
      </c>
      <c r="P114" s="450" t="s">
        <v>690</v>
      </c>
      <c r="T114" s="450" t="s">
        <v>670</v>
      </c>
      <c r="U114" s="450" t="s">
        <v>671</v>
      </c>
      <c r="V114" s="450" t="s">
        <v>687</v>
      </c>
      <c r="W114" s="450" t="s">
        <v>691</v>
      </c>
      <c r="X114" s="450" t="s">
        <v>665</v>
      </c>
      <c r="Y114" s="450">
        <v>9896462597</v>
      </c>
    </row>
    <row r="115" spans="1:25" x14ac:dyDescent="0.2">
      <c r="A115" s="451">
        <v>45107</v>
      </c>
      <c r="B115" s="450" t="s">
        <v>673</v>
      </c>
      <c r="C115" s="450" t="s">
        <v>673</v>
      </c>
      <c r="D115" s="450" t="s">
        <v>665</v>
      </c>
      <c r="E115" s="450" t="s">
        <v>674</v>
      </c>
      <c r="F115" s="452">
        <v>1</v>
      </c>
      <c r="G115" s="452" t="s">
        <v>665</v>
      </c>
      <c r="H115" s="452">
        <v>32.369999999999997</v>
      </c>
      <c r="I115" s="450" t="s">
        <v>8</v>
      </c>
      <c r="J115" s="451">
        <v>45107</v>
      </c>
      <c r="K115" s="450">
        <v>1688124734</v>
      </c>
      <c r="L115" s="450" t="s">
        <v>675</v>
      </c>
      <c r="M115" s="450" t="s">
        <v>676</v>
      </c>
      <c r="N115" s="450" t="s">
        <v>665</v>
      </c>
      <c r="O115" s="450" t="s">
        <v>677</v>
      </c>
      <c r="P115" s="450" t="s">
        <v>678</v>
      </c>
      <c r="V115" s="450" t="s">
        <v>665</v>
      </c>
      <c r="W115" s="450" t="s">
        <v>691</v>
      </c>
      <c r="Y115" s="450">
        <v>9896462598</v>
      </c>
    </row>
    <row r="116" spans="1:25" x14ac:dyDescent="0.2">
      <c r="A116" s="451">
        <v>45120</v>
      </c>
      <c r="B116" s="451" t="s">
        <v>711</v>
      </c>
      <c r="C116" s="450" t="s">
        <v>847</v>
      </c>
      <c r="E116" s="450" t="s">
        <v>713</v>
      </c>
      <c r="F116" s="452">
        <v>352.37</v>
      </c>
      <c r="G116" s="452" t="s">
        <v>665</v>
      </c>
      <c r="H116" s="452">
        <v>33</v>
      </c>
      <c r="I116" s="450" t="s">
        <v>714</v>
      </c>
      <c r="J116" s="451">
        <v>45120</v>
      </c>
      <c r="K116" s="450">
        <v>634663964</v>
      </c>
      <c r="L116" s="450" t="s">
        <v>715</v>
      </c>
      <c r="M116" s="450" t="s">
        <v>716</v>
      </c>
      <c r="O116" s="450" t="s">
        <v>677</v>
      </c>
      <c r="P116" s="450" t="s">
        <v>778</v>
      </c>
      <c r="T116" s="450" t="s">
        <v>670</v>
      </c>
      <c r="U116" s="450" t="s">
        <v>671</v>
      </c>
      <c r="V116" s="450" t="s">
        <v>665</v>
      </c>
      <c r="W116" s="450" t="s">
        <v>717</v>
      </c>
      <c r="X116" s="450" t="s">
        <v>848</v>
      </c>
      <c r="Y116" s="450">
        <v>10001439377</v>
      </c>
    </row>
    <row r="117" spans="1:25" x14ac:dyDescent="0.2">
      <c r="A117" s="451">
        <v>45132</v>
      </c>
      <c r="B117" s="450" t="s">
        <v>772</v>
      </c>
      <c r="C117" s="450" t="s">
        <v>849</v>
      </c>
      <c r="E117" s="450" t="s">
        <v>774</v>
      </c>
      <c r="F117" s="452">
        <v>540</v>
      </c>
      <c r="G117" s="452" t="s">
        <v>665</v>
      </c>
      <c r="H117" s="452">
        <v>43</v>
      </c>
      <c r="I117" s="450" t="s">
        <v>666</v>
      </c>
      <c r="J117" s="451">
        <v>45132</v>
      </c>
      <c r="K117" s="450">
        <v>1690265123</v>
      </c>
      <c r="L117" s="450" t="s">
        <v>775</v>
      </c>
      <c r="M117" s="450" t="s">
        <v>609</v>
      </c>
      <c r="O117" s="450" t="s">
        <v>705</v>
      </c>
      <c r="P117" s="450" t="s">
        <v>706</v>
      </c>
      <c r="T117" s="450" t="s">
        <v>670</v>
      </c>
      <c r="U117" s="450" t="s">
        <v>671</v>
      </c>
      <c r="V117" s="450" t="s">
        <v>665</v>
      </c>
      <c r="W117" s="450" t="s">
        <v>672</v>
      </c>
      <c r="Y117" s="450">
        <v>10084195507</v>
      </c>
    </row>
    <row r="118" spans="1:25" x14ac:dyDescent="0.2">
      <c r="A118" s="451">
        <v>45132</v>
      </c>
      <c r="B118" s="450" t="s">
        <v>673</v>
      </c>
      <c r="C118" s="450" t="s">
        <v>673</v>
      </c>
      <c r="D118" s="450" t="s">
        <v>665</v>
      </c>
      <c r="E118" s="450" t="s">
        <v>674</v>
      </c>
      <c r="F118" s="452">
        <v>1</v>
      </c>
      <c r="G118" s="452" t="s">
        <v>665</v>
      </c>
      <c r="H118" s="452">
        <v>42</v>
      </c>
      <c r="I118" s="450" t="s">
        <v>8</v>
      </c>
      <c r="J118" s="451">
        <v>45132</v>
      </c>
      <c r="K118" s="450">
        <v>1690265123</v>
      </c>
      <c r="L118" s="450" t="s">
        <v>675</v>
      </c>
      <c r="M118" s="450" t="s">
        <v>676</v>
      </c>
      <c r="N118" s="450" t="s">
        <v>665</v>
      </c>
      <c r="O118" s="450" t="s">
        <v>677</v>
      </c>
      <c r="P118" s="450" t="s">
        <v>678</v>
      </c>
      <c r="V118" s="450" t="s">
        <v>665</v>
      </c>
      <c r="W118" s="450" t="s">
        <v>672</v>
      </c>
      <c r="Y118" s="450">
        <v>10084195508</v>
      </c>
    </row>
    <row r="119" spans="1:25" x14ac:dyDescent="0.2">
      <c r="A119" s="451">
        <v>45139</v>
      </c>
      <c r="B119" s="450" t="s">
        <v>772</v>
      </c>
      <c r="C119" s="450" t="s">
        <v>850</v>
      </c>
      <c r="E119" s="450" t="s">
        <v>774</v>
      </c>
      <c r="F119" s="452">
        <v>540</v>
      </c>
      <c r="G119" s="452" t="s">
        <v>665</v>
      </c>
      <c r="H119" s="452">
        <v>42</v>
      </c>
      <c r="I119" s="450" t="s">
        <v>666</v>
      </c>
      <c r="J119" s="451">
        <v>45138</v>
      </c>
      <c r="K119" s="450">
        <v>1690811529</v>
      </c>
      <c r="L119" s="450" t="s">
        <v>775</v>
      </c>
      <c r="M119" s="450" t="s">
        <v>609</v>
      </c>
      <c r="O119" s="450" t="s">
        <v>705</v>
      </c>
      <c r="P119" s="450" t="s">
        <v>706</v>
      </c>
      <c r="T119" s="450" t="s">
        <v>670</v>
      </c>
      <c r="U119" s="450" t="s">
        <v>671</v>
      </c>
      <c r="V119" s="450" t="s">
        <v>665</v>
      </c>
      <c r="W119" s="450" t="s">
        <v>672</v>
      </c>
      <c r="Y119" s="450">
        <v>10133993986</v>
      </c>
    </row>
    <row r="120" spans="1:25" x14ac:dyDescent="0.2">
      <c r="A120" s="451">
        <v>45139</v>
      </c>
      <c r="B120" s="450" t="s">
        <v>673</v>
      </c>
      <c r="C120" s="450" t="s">
        <v>673</v>
      </c>
      <c r="D120" s="450" t="s">
        <v>665</v>
      </c>
      <c r="E120" s="450" t="s">
        <v>674</v>
      </c>
      <c r="F120" s="452">
        <v>1</v>
      </c>
      <c r="G120" s="452" t="s">
        <v>665</v>
      </c>
      <c r="H120" s="452">
        <v>41</v>
      </c>
      <c r="I120" s="450" t="s">
        <v>8</v>
      </c>
      <c r="J120" s="451">
        <v>45139</v>
      </c>
      <c r="K120" s="450">
        <v>1690811529</v>
      </c>
      <c r="L120" s="450" t="s">
        <v>675</v>
      </c>
      <c r="M120" s="450" t="s">
        <v>676</v>
      </c>
      <c r="N120" s="450" t="s">
        <v>665</v>
      </c>
      <c r="O120" s="450" t="s">
        <v>677</v>
      </c>
      <c r="P120" s="450" t="s">
        <v>678</v>
      </c>
      <c r="V120" s="450" t="s">
        <v>665</v>
      </c>
      <c r="W120" s="450" t="s">
        <v>672</v>
      </c>
      <c r="Y120" s="450">
        <v>10133993987</v>
      </c>
    </row>
    <row r="121" spans="1:25" x14ac:dyDescent="0.2">
      <c r="A121" s="451">
        <v>45167</v>
      </c>
      <c r="B121" s="450" t="s">
        <v>772</v>
      </c>
      <c r="C121" s="450" t="s">
        <v>850</v>
      </c>
      <c r="E121" s="450" t="s">
        <v>774</v>
      </c>
      <c r="F121" s="452">
        <v>540</v>
      </c>
      <c r="G121" s="452" t="s">
        <v>665</v>
      </c>
      <c r="H121" s="452">
        <v>51</v>
      </c>
      <c r="I121" s="450" t="s">
        <v>666</v>
      </c>
      <c r="J121" s="451">
        <v>45164</v>
      </c>
      <c r="K121" s="450">
        <v>1693040662</v>
      </c>
      <c r="L121" s="450" t="s">
        <v>775</v>
      </c>
      <c r="M121" s="450" t="s">
        <v>609</v>
      </c>
      <c r="O121" s="450" t="s">
        <v>705</v>
      </c>
      <c r="P121" s="450" t="s">
        <v>706</v>
      </c>
      <c r="T121" s="450" t="s">
        <v>670</v>
      </c>
      <c r="U121" s="450" t="s">
        <v>671</v>
      </c>
      <c r="V121" s="450" t="s">
        <v>665</v>
      </c>
      <c r="W121" s="450" t="s">
        <v>672</v>
      </c>
      <c r="Y121" s="450">
        <v>10325384925</v>
      </c>
    </row>
    <row r="122" spans="1:25" x14ac:dyDescent="0.2">
      <c r="A122" s="451">
        <v>45167</v>
      </c>
      <c r="B122" s="450" t="s">
        <v>673</v>
      </c>
      <c r="C122" s="450" t="s">
        <v>673</v>
      </c>
      <c r="D122" s="450" t="s">
        <v>665</v>
      </c>
      <c r="E122" s="450" t="s">
        <v>674</v>
      </c>
      <c r="F122" s="452">
        <v>1</v>
      </c>
      <c r="G122" s="452" t="s">
        <v>665</v>
      </c>
      <c r="H122" s="452">
        <v>50</v>
      </c>
      <c r="I122" s="450" t="s">
        <v>8</v>
      </c>
      <c r="J122" s="451">
        <v>45167</v>
      </c>
      <c r="K122" s="450">
        <v>1693040662</v>
      </c>
      <c r="L122" s="450" t="s">
        <v>675</v>
      </c>
      <c r="M122" s="450" t="s">
        <v>676</v>
      </c>
      <c r="N122" s="450" t="s">
        <v>665</v>
      </c>
      <c r="O122" s="450" t="s">
        <v>677</v>
      </c>
      <c r="P122" s="450" t="s">
        <v>678</v>
      </c>
      <c r="V122" s="450" t="s">
        <v>665</v>
      </c>
      <c r="W122" s="450" t="s">
        <v>672</v>
      </c>
      <c r="Y122" s="450">
        <v>10325384926</v>
      </c>
    </row>
    <row r="123" spans="1:25" x14ac:dyDescent="0.2">
      <c r="A123" s="451">
        <v>45181</v>
      </c>
      <c r="B123" s="450" t="s">
        <v>772</v>
      </c>
      <c r="C123" s="450" t="s">
        <v>850</v>
      </c>
      <c r="E123" s="450" t="s">
        <v>774</v>
      </c>
      <c r="F123" s="452">
        <v>540</v>
      </c>
      <c r="G123" s="452" t="s">
        <v>665</v>
      </c>
      <c r="H123" s="452">
        <v>502</v>
      </c>
      <c r="I123" s="450" t="s">
        <v>666</v>
      </c>
      <c r="J123" s="451">
        <v>45181</v>
      </c>
      <c r="K123" s="450">
        <v>1694515086</v>
      </c>
      <c r="L123" s="450" t="s">
        <v>775</v>
      </c>
      <c r="M123" s="450" t="s">
        <v>609</v>
      </c>
      <c r="O123" s="450" t="s">
        <v>705</v>
      </c>
      <c r="P123" s="450" t="s">
        <v>706</v>
      </c>
      <c r="T123" s="450" t="s">
        <v>670</v>
      </c>
      <c r="U123" s="450" t="s">
        <v>671</v>
      </c>
      <c r="V123" s="450" t="s">
        <v>665</v>
      </c>
      <c r="W123" s="450" t="s">
        <v>672</v>
      </c>
      <c r="Y123" s="450">
        <v>10455032416</v>
      </c>
    </row>
    <row r="124" spans="1:25" x14ac:dyDescent="0.2">
      <c r="A124" s="451">
        <v>45181</v>
      </c>
      <c r="B124" s="450" t="s">
        <v>673</v>
      </c>
      <c r="C124" s="450" t="s">
        <v>673</v>
      </c>
      <c r="D124" s="450" t="s">
        <v>665</v>
      </c>
      <c r="E124" s="450" t="s">
        <v>674</v>
      </c>
      <c r="F124" s="452">
        <v>1</v>
      </c>
      <c r="G124" s="452" t="s">
        <v>665</v>
      </c>
      <c r="H124" s="452">
        <v>501</v>
      </c>
      <c r="I124" s="450" t="s">
        <v>8</v>
      </c>
      <c r="J124" s="451">
        <v>45181</v>
      </c>
      <c r="K124" s="450">
        <v>1694515086</v>
      </c>
      <c r="L124" s="450" t="s">
        <v>675</v>
      </c>
      <c r="M124" s="450" t="s">
        <v>676</v>
      </c>
      <c r="N124" s="450" t="s">
        <v>665</v>
      </c>
      <c r="O124" s="450" t="s">
        <v>677</v>
      </c>
      <c r="P124" s="450" t="s">
        <v>678</v>
      </c>
      <c r="V124" s="450" t="s">
        <v>665</v>
      </c>
      <c r="W124" s="450" t="s">
        <v>672</v>
      </c>
      <c r="Y124" s="450">
        <v>10455032417</v>
      </c>
    </row>
    <row r="125" spans="1:25" x14ac:dyDescent="0.2">
      <c r="A125" s="451">
        <v>45181</v>
      </c>
      <c r="B125" s="451" t="s">
        <v>711</v>
      </c>
      <c r="C125" s="450" t="s">
        <v>851</v>
      </c>
      <c r="E125" s="450" t="s">
        <v>713</v>
      </c>
      <c r="F125" s="452">
        <v>441.28</v>
      </c>
      <c r="G125" s="452" t="s">
        <v>665</v>
      </c>
      <c r="H125" s="452">
        <v>59.72</v>
      </c>
      <c r="I125" s="450" t="s">
        <v>714</v>
      </c>
      <c r="J125" s="451">
        <v>45181</v>
      </c>
      <c r="K125" s="450">
        <v>748843337</v>
      </c>
      <c r="L125" s="450" t="s">
        <v>715</v>
      </c>
      <c r="M125" s="450" t="s">
        <v>716</v>
      </c>
      <c r="O125" s="450" t="s">
        <v>677</v>
      </c>
      <c r="P125" s="450" t="s">
        <v>778</v>
      </c>
      <c r="T125" s="450" t="s">
        <v>670</v>
      </c>
      <c r="U125" s="450" t="s">
        <v>671</v>
      </c>
      <c r="V125" s="450" t="s">
        <v>665</v>
      </c>
      <c r="W125" s="450" t="s">
        <v>717</v>
      </c>
      <c r="X125" s="450" t="s">
        <v>852</v>
      </c>
      <c r="Y125" s="450">
        <v>10455303310</v>
      </c>
    </row>
    <row r="126" spans="1:25" x14ac:dyDescent="0.2">
      <c r="A126" s="451">
        <v>45210</v>
      </c>
      <c r="B126" s="450" t="s">
        <v>772</v>
      </c>
      <c r="C126" s="450" t="s">
        <v>850</v>
      </c>
      <c r="E126" s="450" t="s">
        <v>774</v>
      </c>
      <c r="F126" s="452">
        <v>540</v>
      </c>
      <c r="G126" s="452" t="s">
        <v>665</v>
      </c>
      <c r="H126" s="452">
        <v>69.72</v>
      </c>
      <c r="I126" s="450" t="s">
        <v>666</v>
      </c>
      <c r="J126" s="451">
        <v>45210</v>
      </c>
      <c r="K126" s="450">
        <v>1697006431</v>
      </c>
      <c r="L126" s="450" t="s">
        <v>775</v>
      </c>
      <c r="M126" s="450" t="s">
        <v>609</v>
      </c>
      <c r="O126" s="450" t="s">
        <v>705</v>
      </c>
      <c r="P126" s="450" t="s">
        <v>706</v>
      </c>
      <c r="T126" s="450" t="s">
        <v>670</v>
      </c>
      <c r="U126" s="450" t="s">
        <v>671</v>
      </c>
      <c r="V126" s="450" t="s">
        <v>665</v>
      </c>
      <c r="W126" s="450" t="s">
        <v>672</v>
      </c>
      <c r="Y126" s="450">
        <v>10681057884</v>
      </c>
    </row>
    <row r="127" spans="1:25" x14ac:dyDescent="0.2">
      <c r="A127" s="451">
        <v>45210</v>
      </c>
      <c r="B127" s="450" t="s">
        <v>673</v>
      </c>
      <c r="C127" s="450" t="s">
        <v>673</v>
      </c>
      <c r="D127" s="450" t="s">
        <v>665</v>
      </c>
      <c r="E127" s="450" t="s">
        <v>674</v>
      </c>
      <c r="F127" s="452">
        <v>1</v>
      </c>
      <c r="G127" s="452" t="s">
        <v>665</v>
      </c>
      <c r="H127" s="452">
        <v>68.72</v>
      </c>
      <c r="I127" s="450" t="s">
        <v>8</v>
      </c>
      <c r="J127" s="451">
        <v>45210</v>
      </c>
      <c r="K127" s="450">
        <v>1697006431</v>
      </c>
      <c r="L127" s="450" t="s">
        <v>675</v>
      </c>
      <c r="M127" s="450" t="s">
        <v>676</v>
      </c>
      <c r="N127" s="450" t="s">
        <v>665</v>
      </c>
      <c r="O127" s="450" t="s">
        <v>677</v>
      </c>
      <c r="P127" s="450" t="s">
        <v>678</v>
      </c>
      <c r="V127" s="450" t="s">
        <v>665</v>
      </c>
      <c r="W127" s="450" t="s">
        <v>672</v>
      </c>
      <c r="Y127" s="450">
        <v>10681057885</v>
      </c>
    </row>
    <row r="128" spans="1:25" x14ac:dyDescent="0.2">
      <c r="A128" s="451">
        <v>45215</v>
      </c>
      <c r="B128" s="451" t="s">
        <v>711</v>
      </c>
      <c r="C128" s="450" t="s">
        <v>853</v>
      </c>
      <c r="E128" s="450" t="s">
        <v>713</v>
      </c>
      <c r="F128" s="452">
        <v>382</v>
      </c>
      <c r="G128" s="452" t="s">
        <v>665</v>
      </c>
      <c r="H128" s="452">
        <v>69.72</v>
      </c>
      <c r="I128" s="450" t="s">
        <v>714</v>
      </c>
      <c r="J128" s="451">
        <v>45215</v>
      </c>
      <c r="K128" s="450">
        <v>806340633</v>
      </c>
      <c r="L128" s="450" t="s">
        <v>715</v>
      </c>
      <c r="M128" s="450" t="s">
        <v>716</v>
      </c>
      <c r="O128" s="450" t="s">
        <v>677</v>
      </c>
      <c r="P128" s="450" t="s">
        <v>778</v>
      </c>
      <c r="T128" s="450" t="s">
        <v>670</v>
      </c>
      <c r="U128" s="450" t="s">
        <v>671</v>
      </c>
      <c r="V128" s="450" t="s">
        <v>665</v>
      </c>
      <c r="W128" s="450" t="s">
        <v>717</v>
      </c>
      <c r="X128" s="450" t="s">
        <v>854</v>
      </c>
      <c r="Y128" s="450">
        <v>10725664242</v>
      </c>
    </row>
    <row r="129" spans="1:25" x14ac:dyDescent="0.2">
      <c r="A129" s="451">
        <v>45241</v>
      </c>
      <c r="B129" s="451" t="s">
        <v>711</v>
      </c>
      <c r="C129" s="450" t="s">
        <v>855</v>
      </c>
      <c r="E129" s="450" t="s">
        <v>713</v>
      </c>
      <c r="F129" s="452">
        <v>388.59</v>
      </c>
      <c r="G129" s="452" t="s">
        <v>665</v>
      </c>
      <c r="H129" s="452">
        <v>71.13</v>
      </c>
      <c r="I129" s="450" t="s">
        <v>714</v>
      </c>
      <c r="J129" s="451">
        <v>45241</v>
      </c>
      <c r="K129" s="450">
        <v>848194430</v>
      </c>
      <c r="L129" s="450" t="s">
        <v>715</v>
      </c>
      <c r="M129" s="450" t="s">
        <v>716</v>
      </c>
      <c r="O129" s="450" t="s">
        <v>677</v>
      </c>
      <c r="P129" s="450" t="s">
        <v>778</v>
      </c>
      <c r="T129" s="450" t="s">
        <v>670</v>
      </c>
      <c r="U129" s="450" t="s">
        <v>671</v>
      </c>
      <c r="V129" s="450" t="s">
        <v>665</v>
      </c>
      <c r="W129" s="450" t="s">
        <v>717</v>
      </c>
      <c r="X129" s="450" t="s">
        <v>856</v>
      </c>
      <c r="Y129" s="450">
        <v>10936180565</v>
      </c>
    </row>
    <row r="130" spans="1:25" x14ac:dyDescent="0.2">
      <c r="A130" s="451">
        <v>45254</v>
      </c>
      <c r="B130" s="450" t="s">
        <v>772</v>
      </c>
      <c r="C130" s="450" t="s">
        <v>850</v>
      </c>
      <c r="E130" s="450" t="s">
        <v>774</v>
      </c>
      <c r="F130" s="452">
        <v>540</v>
      </c>
      <c r="G130" s="452" t="s">
        <v>665</v>
      </c>
      <c r="H130" s="452">
        <v>81.13</v>
      </c>
      <c r="I130" s="450" t="s">
        <v>666</v>
      </c>
      <c r="J130" s="451">
        <v>45254</v>
      </c>
      <c r="K130" s="450">
        <v>1700809623</v>
      </c>
      <c r="L130" s="450" t="s">
        <v>775</v>
      </c>
      <c r="M130" s="450" t="s">
        <v>609</v>
      </c>
      <c r="O130" s="450" t="s">
        <v>705</v>
      </c>
      <c r="P130" s="450" t="s">
        <v>706</v>
      </c>
      <c r="T130" s="450" t="s">
        <v>670</v>
      </c>
      <c r="U130" s="450" t="s">
        <v>671</v>
      </c>
      <c r="V130" s="450" t="s">
        <v>665</v>
      </c>
      <c r="W130" s="450" t="s">
        <v>672</v>
      </c>
      <c r="Y130" s="450">
        <v>11031959941</v>
      </c>
    </row>
    <row r="131" spans="1:25" x14ac:dyDescent="0.2">
      <c r="A131" s="451">
        <v>45254</v>
      </c>
      <c r="B131" s="450" t="s">
        <v>673</v>
      </c>
      <c r="C131" s="450" t="s">
        <v>673</v>
      </c>
      <c r="D131" s="450" t="s">
        <v>665</v>
      </c>
      <c r="E131" s="450" t="s">
        <v>674</v>
      </c>
      <c r="F131" s="452">
        <v>1</v>
      </c>
      <c r="G131" s="452" t="s">
        <v>665</v>
      </c>
      <c r="H131" s="452">
        <v>80.13</v>
      </c>
      <c r="I131" s="450" t="s">
        <v>8</v>
      </c>
      <c r="J131" s="451">
        <v>45254</v>
      </c>
      <c r="K131" s="450">
        <v>1700809623</v>
      </c>
      <c r="L131" s="450" t="s">
        <v>675</v>
      </c>
      <c r="M131" s="450" t="s">
        <v>676</v>
      </c>
      <c r="N131" s="450" t="s">
        <v>665</v>
      </c>
      <c r="O131" s="450" t="s">
        <v>677</v>
      </c>
      <c r="P131" s="450" t="s">
        <v>678</v>
      </c>
      <c r="V131" s="450" t="s">
        <v>665</v>
      </c>
      <c r="W131" s="450" t="s">
        <v>672</v>
      </c>
      <c r="Y131" s="450">
        <v>11031959942</v>
      </c>
    </row>
    <row r="132" spans="1:25" x14ac:dyDescent="0.2">
      <c r="A132" s="451">
        <v>45274</v>
      </c>
      <c r="B132" s="450" t="s">
        <v>772</v>
      </c>
      <c r="C132" s="450" t="s">
        <v>850</v>
      </c>
      <c r="E132" s="450" t="s">
        <v>774</v>
      </c>
      <c r="F132" s="452">
        <v>540</v>
      </c>
      <c r="G132" s="452" t="s">
        <v>665</v>
      </c>
      <c r="H132" s="452">
        <v>542.13</v>
      </c>
      <c r="I132" s="450" t="s">
        <v>666</v>
      </c>
      <c r="J132" s="451">
        <v>45274</v>
      </c>
      <c r="K132" s="450">
        <v>1702558922</v>
      </c>
      <c r="L132" s="450" t="s">
        <v>775</v>
      </c>
      <c r="M132" s="450" t="s">
        <v>609</v>
      </c>
      <c r="O132" s="450" t="s">
        <v>705</v>
      </c>
      <c r="P132" s="450" t="s">
        <v>706</v>
      </c>
      <c r="T132" s="450" t="s">
        <v>670</v>
      </c>
      <c r="U132" s="450" t="s">
        <v>671</v>
      </c>
      <c r="V132" s="450" t="s">
        <v>665</v>
      </c>
      <c r="W132" s="450" t="s">
        <v>672</v>
      </c>
      <c r="Y132" s="450">
        <v>11202691150</v>
      </c>
    </row>
    <row r="133" spans="1:25" x14ac:dyDescent="0.2">
      <c r="A133" s="451">
        <v>45274</v>
      </c>
      <c r="B133" s="450" t="s">
        <v>673</v>
      </c>
      <c r="C133" s="450" t="s">
        <v>673</v>
      </c>
      <c r="D133" s="450" t="s">
        <v>665</v>
      </c>
      <c r="E133" s="450" t="s">
        <v>674</v>
      </c>
      <c r="F133" s="452">
        <v>1</v>
      </c>
      <c r="G133" s="452" t="s">
        <v>665</v>
      </c>
      <c r="H133" s="452">
        <v>541.13</v>
      </c>
      <c r="I133" s="450" t="s">
        <v>8</v>
      </c>
      <c r="J133" s="451">
        <v>45274</v>
      </c>
      <c r="K133" s="450">
        <v>1702558922</v>
      </c>
      <c r="L133" s="450" t="s">
        <v>675</v>
      </c>
      <c r="M133" s="450" t="s">
        <v>676</v>
      </c>
      <c r="N133" s="450" t="s">
        <v>665</v>
      </c>
      <c r="O133" s="450" t="s">
        <v>677</v>
      </c>
      <c r="P133" s="450" t="s">
        <v>678</v>
      </c>
      <c r="V133" s="450" t="s">
        <v>665</v>
      </c>
      <c r="W133" s="450" t="s">
        <v>672</v>
      </c>
      <c r="Y133" s="450">
        <v>11202691151</v>
      </c>
    </row>
    <row r="134" spans="1:25" x14ac:dyDescent="0.2">
      <c r="A134" s="451">
        <v>45274</v>
      </c>
      <c r="B134" s="451" t="s">
        <v>711</v>
      </c>
      <c r="C134" s="450" t="s">
        <v>857</v>
      </c>
      <c r="E134" s="450" t="s">
        <v>713</v>
      </c>
      <c r="F134" s="452">
        <v>451.16</v>
      </c>
      <c r="G134" s="452" t="s">
        <v>665</v>
      </c>
      <c r="H134" s="452">
        <v>89.97</v>
      </c>
      <c r="I134" s="450" t="s">
        <v>714</v>
      </c>
      <c r="J134" s="451">
        <v>45274</v>
      </c>
      <c r="K134" s="450">
        <v>901820391</v>
      </c>
      <c r="L134" s="450" t="s">
        <v>715</v>
      </c>
      <c r="M134" s="450" t="s">
        <v>716</v>
      </c>
      <c r="O134" s="450" t="s">
        <v>677</v>
      </c>
      <c r="P134" s="450" t="s">
        <v>778</v>
      </c>
      <c r="T134" s="450" t="s">
        <v>670</v>
      </c>
      <c r="U134" s="450" t="s">
        <v>671</v>
      </c>
      <c r="V134" s="450" t="s">
        <v>665</v>
      </c>
      <c r="W134" s="450" t="s">
        <v>717</v>
      </c>
      <c r="X134" s="450" t="s">
        <v>858</v>
      </c>
      <c r="Y134" s="450">
        <v>11202695026</v>
      </c>
    </row>
  </sheetData>
  <autoFilter ref="A1:Z134" xr:uid="{73E1B097-0B9C-428B-861D-9D8022D80E8B}"/>
  <pageMargins left="0.7" right="0.7" top="0.75" bottom="0.75" header="0.3" footer="0.3"/>
  <pageSetup paperSize="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1A87C-1551-44C3-BB8B-B7051BB76DE8}">
  <dimension ref="A1:E39"/>
  <sheetViews>
    <sheetView workbookViewId="0">
      <selection activeCell="E2" sqref="E2"/>
    </sheetView>
  </sheetViews>
  <sheetFormatPr defaultRowHeight="12.75" x14ac:dyDescent="0.2"/>
  <cols>
    <col min="2" max="2" width="14.85546875" customWidth="1"/>
    <col min="3" max="3" width="32.28515625" bestFit="1" customWidth="1"/>
    <col min="4" max="4" width="69.42578125" bestFit="1" customWidth="1"/>
    <col min="5" max="5" width="11" customWidth="1"/>
  </cols>
  <sheetData>
    <row r="1" spans="1:5" x14ac:dyDescent="0.2">
      <c r="A1" t="s">
        <v>639</v>
      </c>
      <c r="B1" t="s">
        <v>927</v>
      </c>
      <c r="C1" t="s">
        <v>640</v>
      </c>
      <c r="D1" t="s">
        <v>641</v>
      </c>
      <c r="E1" t="s">
        <v>642</v>
      </c>
    </row>
    <row r="2" spans="1:5" x14ac:dyDescent="0.2">
      <c r="A2" s="484">
        <v>44929</v>
      </c>
      <c r="B2" t="s">
        <v>662</v>
      </c>
      <c r="C2" t="s">
        <v>663</v>
      </c>
      <c r="D2" t="s">
        <v>664</v>
      </c>
      <c r="E2">
        <v>500</v>
      </c>
    </row>
    <row r="3" spans="1:5" x14ac:dyDescent="0.2">
      <c r="A3" s="484">
        <v>45107</v>
      </c>
      <c r="B3" t="s">
        <v>662</v>
      </c>
      <c r="C3" t="s">
        <v>799</v>
      </c>
      <c r="D3" t="s">
        <v>800</v>
      </c>
      <c r="E3">
        <v>500</v>
      </c>
    </row>
    <row r="4" spans="1:5" x14ac:dyDescent="0.2">
      <c r="A4" s="484">
        <v>44929</v>
      </c>
      <c r="B4" t="s">
        <v>662</v>
      </c>
      <c r="C4" t="s">
        <v>680</v>
      </c>
      <c r="D4" t="s">
        <v>681</v>
      </c>
      <c r="E4">
        <v>700</v>
      </c>
    </row>
    <row r="5" spans="1:5" x14ac:dyDescent="0.2">
      <c r="A5" s="484">
        <v>45077</v>
      </c>
      <c r="B5" t="s">
        <v>662</v>
      </c>
      <c r="C5" t="s">
        <v>799</v>
      </c>
      <c r="D5" t="s">
        <v>800</v>
      </c>
      <c r="E5">
        <v>500</v>
      </c>
    </row>
    <row r="6" spans="1:5" x14ac:dyDescent="0.2">
      <c r="A6" s="484">
        <v>45047</v>
      </c>
      <c r="B6" t="s">
        <v>662</v>
      </c>
      <c r="C6" t="s">
        <v>799</v>
      </c>
      <c r="D6" t="s">
        <v>800</v>
      </c>
      <c r="E6">
        <v>500</v>
      </c>
    </row>
    <row r="7" spans="1:5" x14ac:dyDescent="0.2">
      <c r="A7" s="484">
        <v>45019</v>
      </c>
      <c r="B7" t="s">
        <v>662</v>
      </c>
      <c r="C7" t="s">
        <v>833</v>
      </c>
      <c r="D7" t="s">
        <v>834</v>
      </c>
      <c r="E7">
        <v>1500</v>
      </c>
    </row>
    <row r="8" spans="1:5" x14ac:dyDescent="0.2">
      <c r="A8" s="484">
        <v>44930</v>
      </c>
      <c r="B8" t="s">
        <v>662</v>
      </c>
      <c r="C8" t="s">
        <v>692</v>
      </c>
      <c r="D8" t="s">
        <v>693</v>
      </c>
      <c r="E8">
        <v>400</v>
      </c>
    </row>
    <row r="9" spans="1:5" x14ac:dyDescent="0.2">
      <c r="A9" s="484">
        <v>45016</v>
      </c>
      <c r="B9" t="s">
        <v>662</v>
      </c>
      <c r="C9" t="s">
        <v>799</v>
      </c>
      <c r="D9" t="s">
        <v>800</v>
      </c>
      <c r="E9">
        <v>500</v>
      </c>
    </row>
    <row r="10" spans="1:5" x14ac:dyDescent="0.2">
      <c r="A10" s="484">
        <v>44991</v>
      </c>
      <c r="B10" t="s">
        <v>662</v>
      </c>
      <c r="C10" t="s">
        <v>799</v>
      </c>
      <c r="D10" t="s">
        <v>800</v>
      </c>
      <c r="E10">
        <v>500</v>
      </c>
    </row>
    <row r="11" spans="1:5" x14ac:dyDescent="0.2">
      <c r="A11" s="484">
        <v>44930</v>
      </c>
      <c r="B11" t="s">
        <v>662</v>
      </c>
      <c r="C11" t="s">
        <v>697</v>
      </c>
      <c r="D11" t="s">
        <v>698</v>
      </c>
      <c r="E11">
        <v>375</v>
      </c>
    </row>
    <row r="12" spans="1:5" x14ac:dyDescent="0.2">
      <c r="A12" s="484">
        <v>44937</v>
      </c>
      <c r="B12" t="s">
        <v>662</v>
      </c>
      <c r="C12" t="s">
        <v>701</v>
      </c>
      <c r="D12" t="s">
        <v>702</v>
      </c>
      <c r="E12">
        <v>600</v>
      </c>
    </row>
    <row r="13" spans="1:5" x14ac:dyDescent="0.2">
      <c r="A13" s="484">
        <v>44986</v>
      </c>
      <c r="B13" t="s">
        <v>662</v>
      </c>
      <c r="C13" t="s">
        <v>680</v>
      </c>
      <c r="D13" t="s">
        <v>681</v>
      </c>
      <c r="E13">
        <v>700</v>
      </c>
    </row>
    <row r="14" spans="1:5" x14ac:dyDescent="0.2">
      <c r="A14" s="484">
        <v>44972</v>
      </c>
      <c r="B14" t="s">
        <v>662</v>
      </c>
      <c r="C14" t="s">
        <v>826</v>
      </c>
      <c r="D14" t="s">
        <v>827</v>
      </c>
      <c r="E14">
        <v>375</v>
      </c>
    </row>
    <row r="15" spans="1:5" x14ac:dyDescent="0.2">
      <c r="A15" s="484">
        <v>44970</v>
      </c>
      <c r="B15" t="s">
        <v>662</v>
      </c>
      <c r="C15" t="s">
        <v>757</v>
      </c>
      <c r="D15" t="s">
        <v>758</v>
      </c>
      <c r="E15">
        <v>500</v>
      </c>
    </row>
    <row r="16" spans="1:5" x14ac:dyDescent="0.2">
      <c r="A16" s="484">
        <v>44938</v>
      </c>
      <c r="B16" t="s">
        <v>662</v>
      </c>
      <c r="C16" t="s">
        <v>708</v>
      </c>
      <c r="D16" t="s">
        <v>709</v>
      </c>
      <c r="E16">
        <v>400</v>
      </c>
    </row>
    <row r="17" spans="1:5" x14ac:dyDescent="0.2">
      <c r="A17" s="484">
        <v>44970</v>
      </c>
      <c r="B17" t="s">
        <v>662</v>
      </c>
      <c r="C17" t="s">
        <v>730</v>
      </c>
      <c r="D17" t="s">
        <v>731</v>
      </c>
      <c r="E17">
        <v>500</v>
      </c>
    </row>
    <row r="18" spans="1:5" x14ac:dyDescent="0.2">
      <c r="A18" s="484">
        <v>44965</v>
      </c>
      <c r="B18" t="s">
        <v>662</v>
      </c>
      <c r="C18" t="s">
        <v>736</v>
      </c>
      <c r="D18" t="s">
        <v>737</v>
      </c>
      <c r="E18">
        <v>625</v>
      </c>
    </row>
    <row r="19" spans="1:5" x14ac:dyDescent="0.2">
      <c r="A19" s="484">
        <v>44964</v>
      </c>
      <c r="B19" t="s">
        <v>662</v>
      </c>
      <c r="C19" t="s">
        <v>817</v>
      </c>
      <c r="D19" t="s">
        <v>818</v>
      </c>
      <c r="E19">
        <v>800</v>
      </c>
    </row>
    <row r="20" spans="1:5" x14ac:dyDescent="0.2">
      <c r="A20" s="484">
        <v>44939</v>
      </c>
      <c r="B20" t="s">
        <v>662</v>
      </c>
      <c r="C20" t="s">
        <v>720</v>
      </c>
      <c r="D20" t="s">
        <v>721</v>
      </c>
      <c r="E20">
        <v>625</v>
      </c>
    </row>
    <row r="21" spans="1:5" x14ac:dyDescent="0.2">
      <c r="A21" s="484">
        <v>44964</v>
      </c>
      <c r="B21" t="s">
        <v>662</v>
      </c>
      <c r="C21" t="s">
        <v>809</v>
      </c>
      <c r="D21" t="s">
        <v>810</v>
      </c>
      <c r="E21">
        <v>800</v>
      </c>
    </row>
    <row r="22" spans="1:5" x14ac:dyDescent="0.2">
      <c r="A22" s="484">
        <v>44942</v>
      </c>
      <c r="B22" t="s">
        <v>662</v>
      </c>
      <c r="C22" t="s">
        <v>727</v>
      </c>
      <c r="D22" t="s">
        <v>728</v>
      </c>
      <c r="E22">
        <v>1900</v>
      </c>
    </row>
    <row r="23" spans="1:5" x14ac:dyDescent="0.2">
      <c r="A23" s="484">
        <v>44964</v>
      </c>
      <c r="B23" t="s">
        <v>662</v>
      </c>
      <c r="C23" t="s">
        <v>804</v>
      </c>
      <c r="D23" t="s">
        <v>805</v>
      </c>
      <c r="E23">
        <v>500</v>
      </c>
    </row>
    <row r="24" spans="1:5" x14ac:dyDescent="0.2">
      <c r="A24" s="484">
        <v>44942</v>
      </c>
      <c r="B24" t="s">
        <v>662</v>
      </c>
      <c r="C24" t="s">
        <v>720</v>
      </c>
      <c r="D24" t="s">
        <v>721</v>
      </c>
      <c r="E24">
        <v>625</v>
      </c>
    </row>
    <row r="25" spans="1:5" x14ac:dyDescent="0.2">
      <c r="A25" s="484">
        <v>44942</v>
      </c>
      <c r="B25" t="s">
        <v>662</v>
      </c>
      <c r="C25" t="s">
        <v>730</v>
      </c>
      <c r="D25" t="s">
        <v>731</v>
      </c>
      <c r="E25">
        <v>500</v>
      </c>
    </row>
    <row r="26" spans="1:5" x14ac:dyDescent="0.2">
      <c r="A26" s="484">
        <v>44957</v>
      </c>
      <c r="B26" t="s">
        <v>662</v>
      </c>
      <c r="C26" t="s">
        <v>799</v>
      </c>
      <c r="D26" t="s">
        <v>800</v>
      </c>
      <c r="E26">
        <v>500</v>
      </c>
    </row>
    <row r="27" spans="1:5" x14ac:dyDescent="0.2">
      <c r="A27" s="484">
        <v>44942</v>
      </c>
      <c r="B27" t="s">
        <v>662</v>
      </c>
      <c r="C27" t="s">
        <v>733</v>
      </c>
      <c r="D27" t="s">
        <v>734</v>
      </c>
      <c r="E27">
        <v>400</v>
      </c>
    </row>
    <row r="28" spans="1:5" x14ac:dyDescent="0.2">
      <c r="A28" s="484">
        <v>44951</v>
      </c>
      <c r="B28" t="s">
        <v>662</v>
      </c>
      <c r="C28" t="s">
        <v>788</v>
      </c>
      <c r="D28" t="s">
        <v>789</v>
      </c>
      <c r="E28">
        <v>1200</v>
      </c>
    </row>
    <row r="29" spans="1:5" x14ac:dyDescent="0.2">
      <c r="A29" s="484">
        <v>44942</v>
      </c>
      <c r="B29" t="s">
        <v>662</v>
      </c>
      <c r="C29" t="s">
        <v>736</v>
      </c>
      <c r="D29" t="s">
        <v>737</v>
      </c>
      <c r="E29">
        <v>625</v>
      </c>
    </row>
    <row r="30" spans="1:5" x14ac:dyDescent="0.2">
      <c r="A30" s="484">
        <v>44942</v>
      </c>
      <c r="B30" t="s">
        <v>662</v>
      </c>
      <c r="C30" t="s">
        <v>741</v>
      </c>
      <c r="D30" t="s">
        <v>742</v>
      </c>
      <c r="E30">
        <v>625</v>
      </c>
    </row>
    <row r="31" spans="1:5" x14ac:dyDescent="0.2">
      <c r="A31" s="484">
        <v>44950</v>
      </c>
      <c r="B31" t="s">
        <v>662</v>
      </c>
      <c r="C31" t="s">
        <v>785</v>
      </c>
      <c r="D31" t="s">
        <v>786</v>
      </c>
      <c r="E31">
        <v>500</v>
      </c>
    </row>
    <row r="32" spans="1:5" x14ac:dyDescent="0.2">
      <c r="A32" s="484">
        <v>44950</v>
      </c>
      <c r="B32" t="s">
        <v>662</v>
      </c>
      <c r="C32" t="s">
        <v>782</v>
      </c>
      <c r="D32" t="s">
        <v>783</v>
      </c>
      <c r="E32">
        <v>250</v>
      </c>
    </row>
    <row r="33" spans="1:5" x14ac:dyDescent="0.2">
      <c r="A33" s="484">
        <v>44942</v>
      </c>
      <c r="B33" t="s">
        <v>662</v>
      </c>
      <c r="C33" t="s">
        <v>749</v>
      </c>
      <c r="D33" t="s">
        <v>750</v>
      </c>
      <c r="E33">
        <v>800</v>
      </c>
    </row>
    <row r="34" spans="1:5" x14ac:dyDescent="0.2">
      <c r="A34" s="484">
        <v>44948</v>
      </c>
      <c r="B34" t="s">
        <v>662</v>
      </c>
      <c r="C34" t="s">
        <v>779</v>
      </c>
      <c r="D34" t="s">
        <v>780</v>
      </c>
      <c r="E34">
        <v>300</v>
      </c>
    </row>
    <row r="35" spans="1:5" x14ac:dyDescent="0.2">
      <c r="A35" s="484">
        <v>44942</v>
      </c>
      <c r="B35" t="s">
        <v>662</v>
      </c>
      <c r="C35" t="s">
        <v>752</v>
      </c>
      <c r="D35" t="s">
        <v>753</v>
      </c>
      <c r="E35">
        <v>1875</v>
      </c>
    </row>
    <row r="36" spans="1:5" x14ac:dyDescent="0.2">
      <c r="A36" s="484">
        <v>44944</v>
      </c>
      <c r="B36" t="s">
        <v>662</v>
      </c>
      <c r="C36" t="s">
        <v>768</v>
      </c>
      <c r="D36" t="s">
        <v>769</v>
      </c>
      <c r="E36">
        <v>600</v>
      </c>
    </row>
    <row r="37" spans="1:5" x14ac:dyDescent="0.2">
      <c r="A37" s="484">
        <v>44943</v>
      </c>
      <c r="B37" t="s">
        <v>662</v>
      </c>
      <c r="C37" t="s">
        <v>765</v>
      </c>
      <c r="D37" t="s">
        <v>766</v>
      </c>
      <c r="E37">
        <v>600</v>
      </c>
    </row>
    <row r="38" spans="1:5" x14ac:dyDescent="0.2">
      <c r="A38" s="484">
        <v>44943</v>
      </c>
      <c r="B38" t="s">
        <v>662</v>
      </c>
      <c r="C38" t="s">
        <v>757</v>
      </c>
      <c r="D38" t="s">
        <v>758</v>
      </c>
      <c r="E38">
        <v>500</v>
      </c>
    </row>
    <row r="39" spans="1:5" x14ac:dyDescent="0.2">
      <c r="A39" s="484">
        <v>44943</v>
      </c>
      <c r="B39" t="s">
        <v>662</v>
      </c>
      <c r="C39" t="s">
        <v>761</v>
      </c>
      <c r="D39" t="s">
        <v>762</v>
      </c>
      <c r="E39">
        <v>500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A699D-F38E-4D1C-A2F7-D5AB8B0C9E56}">
  <dimension ref="A1:E16"/>
  <sheetViews>
    <sheetView workbookViewId="0">
      <selection activeCell="D2" sqref="D2"/>
    </sheetView>
  </sheetViews>
  <sheetFormatPr defaultRowHeight="12.75" x14ac:dyDescent="0.2"/>
  <cols>
    <col min="2" max="2" width="22.28515625" bestFit="1" customWidth="1"/>
    <col min="3" max="3" width="67.28515625" bestFit="1" customWidth="1"/>
    <col min="4" max="4" width="51" bestFit="1" customWidth="1"/>
    <col min="5" max="5" width="11.140625" bestFit="1" customWidth="1"/>
  </cols>
  <sheetData>
    <row r="1" spans="1:5" x14ac:dyDescent="0.2">
      <c r="A1" t="s">
        <v>639</v>
      </c>
      <c r="B1" t="s">
        <v>927</v>
      </c>
      <c r="C1" t="s">
        <v>640</v>
      </c>
      <c r="D1" t="s">
        <v>641</v>
      </c>
      <c r="E1" t="s">
        <v>642</v>
      </c>
    </row>
    <row r="2" spans="1:5" x14ac:dyDescent="0.2">
      <c r="A2" s="484">
        <v>45274</v>
      </c>
      <c r="B2" t="s">
        <v>772</v>
      </c>
      <c r="C2" t="s">
        <v>850</v>
      </c>
      <c r="D2" t="s">
        <v>774</v>
      </c>
      <c r="E2">
        <v>540</v>
      </c>
    </row>
    <row r="3" spans="1:5" x14ac:dyDescent="0.2">
      <c r="A3" s="484">
        <v>45254</v>
      </c>
      <c r="B3" t="s">
        <v>772</v>
      </c>
      <c r="C3" t="s">
        <v>850</v>
      </c>
      <c r="D3" t="s">
        <v>774</v>
      </c>
      <c r="E3">
        <v>540</v>
      </c>
    </row>
    <row r="4" spans="1:5" x14ac:dyDescent="0.2">
      <c r="A4" s="484">
        <v>45210</v>
      </c>
      <c r="B4" t="s">
        <v>772</v>
      </c>
      <c r="C4" t="s">
        <v>850</v>
      </c>
      <c r="D4" t="s">
        <v>774</v>
      </c>
      <c r="E4">
        <v>540</v>
      </c>
    </row>
    <row r="5" spans="1:5" x14ac:dyDescent="0.2">
      <c r="A5" s="484">
        <v>45181</v>
      </c>
      <c r="B5" t="s">
        <v>772</v>
      </c>
      <c r="C5" t="s">
        <v>850</v>
      </c>
      <c r="D5" t="s">
        <v>774</v>
      </c>
      <c r="E5">
        <v>540</v>
      </c>
    </row>
    <row r="6" spans="1:5" x14ac:dyDescent="0.2">
      <c r="A6" s="484">
        <v>45167</v>
      </c>
      <c r="B6" t="s">
        <v>772</v>
      </c>
      <c r="C6" t="s">
        <v>850</v>
      </c>
      <c r="D6" t="s">
        <v>774</v>
      </c>
      <c r="E6">
        <v>540</v>
      </c>
    </row>
    <row r="7" spans="1:5" x14ac:dyDescent="0.2">
      <c r="A7" s="484">
        <v>45139</v>
      </c>
      <c r="B7" t="s">
        <v>772</v>
      </c>
      <c r="C7" t="s">
        <v>850</v>
      </c>
      <c r="D7" t="s">
        <v>774</v>
      </c>
      <c r="E7">
        <v>540</v>
      </c>
    </row>
    <row r="8" spans="1:5" x14ac:dyDescent="0.2">
      <c r="A8" s="484">
        <v>45132</v>
      </c>
      <c r="B8" t="s">
        <v>772</v>
      </c>
      <c r="C8" t="s">
        <v>849</v>
      </c>
      <c r="D8" t="s">
        <v>774</v>
      </c>
      <c r="E8">
        <v>540</v>
      </c>
    </row>
    <row r="9" spans="1:5" x14ac:dyDescent="0.2">
      <c r="A9" s="484">
        <v>45100</v>
      </c>
      <c r="B9" t="s">
        <v>772</v>
      </c>
      <c r="C9" t="s">
        <v>844</v>
      </c>
      <c r="D9" t="s">
        <v>774</v>
      </c>
      <c r="E9">
        <v>540</v>
      </c>
    </row>
    <row r="10" spans="1:5" x14ac:dyDescent="0.2">
      <c r="A10" s="484">
        <v>45071</v>
      </c>
      <c r="B10" t="s">
        <v>772</v>
      </c>
      <c r="C10" t="s">
        <v>841</v>
      </c>
      <c r="D10" t="s">
        <v>774</v>
      </c>
      <c r="E10">
        <v>9.0299999999999994</v>
      </c>
    </row>
    <row r="11" spans="1:5" x14ac:dyDescent="0.2">
      <c r="A11" s="484">
        <v>45071</v>
      </c>
      <c r="B11" t="s">
        <v>772</v>
      </c>
      <c r="C11" t="s">
        <v>840</v>
      </c>
      <c r="D11" t="s">
        <v>774</v>
      </c>
      <c r="E11">
        <v>540</v>
      </c>
    </row>
    <row r="12" spans="1:5" x14ac:dyDescent="0.2">
      <c r="A12" s="484">
        <v>45021</v>
      </c>
      <c r="B12" t="s">
        <v>772</v>
      </c>
      <c r="C12" t="s">
        <v>838</v>
      </c>
      <c r="D12" t="s">
        <v>774</v>
      </c>
      <c r="E12">
        <v>1460</v>
      </c>
    </row>
    <row r="13" spans="1:5" x14ac:dyDescent="0.2">
      <c r="A13" s="484">
        <v>44972</v>
      </c>
      <c r="B13" t="s">
        <v>772</v>
      </c>
      <c r="C13" t="s">
        <v>831</v>
      </c>
      <c r="D13" t="s">
        <v>774</v>
      </c>
      <c r="E13">
        <v>1460</v>
      </c>
    </row>
    <row r="14" spans="1:5" x14ac:dyDescent="0.2">
      <c r="A14" s="484">
        <v>44946</v>
      </c>
      <c r="B14" t="s">
        <v>772</v>
      </c>
      <c r="C14" t="s">
        <v>773</v>
      </c>
      <c r="D14" t="s">
        <v>774</v>
      </c>
      <c r="E14">
        <v>1460</v>
      </c>
    </row>
    <row r="15" spans="1:5" x14ac:dyDescent="0.2">
      <c r="A15" s="484"/>
      <c r="E15">
        <f>SUBTOTAL(109,Table3[Paid Out])</f>
        <v>9249.0299999999988</v>
      </c>
    </row>
    <row r="16" spans="1:5" x14ac:dyDescent="0.2">
      <c r="E16" s="490" t="e">
        <f>'ფორმა N 9'!#REF!</f>
        <v>#REF!</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2EB97-FE28-4F74-88DA-86489872C452}">
  <dimension ref="A1:E10"/>
  <sheetViews>
    <sheetView workbookViewId="0">
      <selection activeCell="C5" sqref="C5"/>
    </sheetView>
  </sheetViews>
  <sheetFormatPr defaultRowHeight="12.75" x14ac:dyDescent="0.2"/>
  <cols>
    <col min="2" max="2" width="14.85546875" customWidth="1"/>
    <col min="3" max="3" width="13.28515625" customWidth="1"/>
    <col min="4" max="4" width="23.42578125" customWidth="1"/>
    <col min="5" max="5" width="11" customWidth="1"/>
  </cols>
  <sheetData>
    <row r="1" spans="1:5" x14ac:dyDescent="0.2">
      <c r="A1" t="s">
        <v>639</v>
      </c>
      <c r="B1" t="s">
        <v>927</v>
      </c>
      <c r="C1" t="s">
        <v>640</v>
      </c>
      <c r="D1" t="s">
        <v>641</v>
      </c>
      <c r="E1" t="s">
        <v>642</v>
      </c>
    </row>
    <row r="2" spans="1:5" x14ac:dyDescent="0.2">
      <c r="A2" s="484">
        <v>45274</v>
      </c>
      <c r="B2" t="s">
        <v>711</v>
      </c>
      <c r="C2" t="s">
        <v>857</v>
      </c>
      <c r="D2" t="s">
        <v>713</v>
      </c>
      <c r="E2">
        <v>451.16</v>
      </c>
    </row>
    <row r="3" spans="1:5" x14ac:dyDescent="0.2">
      <c r="A3" s="484">
        <v>45241</v>
      </c>
      <c r="B3" t="s">
        <v>711</v>
      </c>
      <c r="C3" t="s">
        <v>855</v>
      </c>
      <c r="D3" t="s">
        <v>713</v>
      </c>
      <c r="E3">
        <v>388.59</v>
      </c>
    </row>
    <row r="4" spans="1:5" x14ac:dyDescent="0.2">
      <c r="A4" s="484">
        <v>45215</v>
      </c>
      <c r="B4" t="s">
        <v>711</v>
      </c>
      <c r="C4" t="s">
        <v>853</v>
      </c>
      <c r="D4" t="s">
        <v>713</v>
      </c>
      <c r="E4">
        <v>382</v>
      </c>
    </row>
    <row r="5" spans="1:5" x14ac:dyDescent="0.2">
      <c r="A5" s="484">
        <v>45181</v>
      </c>
      <c r="B5" t="s">
        <v>711</v>
      </c>
      <c r="C5" t="s">
        <v>851</v>
      </c>
      <c r="D5" t="s">
        <v>713</v>
      </c>
      <c r="E5">
        <v>441.28</v>
      </c>
    </row>
    <row r="6" spans="1:5" x14ac:dyDescent="0.2">
      <c r="A6" s="484">
        <v>45120</v>
      </c>
      <c r="B6" t="s">
        <v>711</v>
      </c>
      <c r="C6" t="s">
        <v>847</v>
      </c>
      <c r="D6" t="s">
        <v>713</v>
      </c>
      <c r="E6">
        <v>352.37</v>
      </c>
    </row>
    <row r="7" spans="1:5" x14ac:dyDescent="0.2">
      <c r="A7" s="484">
        <v>45097</v>
      </c>
      <c r="B7" t="s">
        <v>711</v>
      </c>
      <c r="C7" t="s">
        <v>842</v>
      </c>
      <c r="D7" t="s">
        <v>713</v>
      </c>
      <c r="E7">
        <v>322.72000000000003</v>
      </c>
    </row>
    <row r="8" spans="1:5" x14ac:dyDescent="0.2">
      <c r="A8" s="484">
        <v>45060</v>
      </c>
      <c r="B8" t="s">
        <v>711</v>
      </c>
      <c r="C8" t="s">
        <v>839</v>
      </c>
      <c r="D8" t="s">
        <v>713</v>
      </c>
      <c r="E8">
        <v>289.45999999999998</v>
      </c>
    </row>
    <row r="9" spans="1:5" x14ac:dyDescent="0.2">
      <c r="A9" s="484">
        <v>44972</v>
      </c>
      <c r="B9" t="s">
        <v>711</v>
      </c>
      <c r="C9" t="s">
        <v>824</v>
      </c>
      <c r="D9" t="s">
        <v>713</v>
      </c>
      <c r="E9">
        <v>1089.05</v>
      </c>
    </row>
    <row r="10" spans="1:5" x14ac:dyDescent="0.2">
      <c r="A10" s="484">
        <v>44938</v>
      </c>
      <c r="B10" t="s">
        <v>711</v>
      </c>
      <c r="C10" t="s">
        <v>712</v>
      </c>
      <c r="D10" t="s">
        <v>713</v>
      </c>
      <c r="E10">
        <v>1315.28</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22</vt:i4>
      </vt:variant>
    </vt:vector>
  </HeadingPairs>
  <TitlesOfParts>
    <vt:vector size="63" baseType="lpstr">
      <vt:lpstr>Summary</vt:lpstr>
      <vt:lpstr>IN</vt:lpstr>
      <vt:lpstr>Sheet1</vt:lpstr>
      <vt:lpstr>Pivot IN</vt:lpstr>
      <vt:lpstr>IN (2)</vt:lpstr>
      <vt:lpstr>Out</vt:lpstr>
      <vt:lpstr>Sheet2</vt:lpstr>
      <vt:lpstr>Sheet4</vt:lpstr>
      <vt:lpstr>Sheet5</vt:lpstr>
      <vt:lpstr>Sheet6</vt:lpstr>
      <vt:lpstr>Sheet7</vt:lpstr>
      <vt:lpstr>Sheet8</vt:lpstr>
      <vt:lpstr>Sheet9</vt:lpstr>
      <vt:lpstr>Pivot Out</vt:lpstr>
      <vt:lpstr>შემოწირულობა</vt: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N7</vt:lpstr>
      <vt:lpstr>ფორმა N 7.1</vt:lpstr>
      <vt:lpstr>ფორმა N8</vt:lpstr>
      <vt:lpstr>ფორმა N8.1</vt:lpstr>
      <vt:lpstr>ფორმა N8.2</vt:lpstr>
      <vt:lpstr>ფორმა 8.3</vt:lpstr>
      <vt:lpstr>Sheet3</vt:lpstr>
      <vt:lpstr>ფორმა N 9</vt:lpstr>
      <vt:lpstr>ფორმა N9.1</vt:lpstr>
      <vt:lpstr>შემაჯამებელი ფორმა</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user1</cp:lastModifiedBy>
  <cp:lastPrinted>2023-01-29T14:53:09Z</cp:lastPrinted>
  <dcterms:created xsi:type="dcterms:W3CDTF">2011-12-27T13:20:18Z</dcterms:created>
  <dcterms:modified xsi:type="dcterms:W3CDTF">2024-02-06T11:31:18Z</dcterms:modified>
</cp:coreProperties>
</file>